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T:\Desktop\"/>
    </mc:Choice>
  </mc:AlternateContent>
  <xr:revisionPtr revIDLastSave="0" documentId="8_{31EB8719-6898-471C-A4BE-D850B0403282}" xr6:coauthVersionLast="36" xr6:coauthVersionMax="36" xr10:uidLastSave="{00000000-0000-0000-0000-000000000000}"/>
  <workbookProtection workbookAlgorithmName="SHA-512" workbookHashValue="6nBpzsmLFJCGADv0c9fuEqe5XrjISUFM21xkRvHoM5DAKfuSFi/xO7i27924Y1gHRik9Ifemmk8AqglP1nRElQ==" workbookSaltValue="Oj7dlfERCU9oaQneg5wRFQ==" workbookSpinCount="100000" lockStructure="1"/>
  <bookViews>
    <workbookView xWindow="12315" yWindow="15" windowWidth="16500" windowHeight="11640" xr2:uid="{00000000-000D-0000-FFFF-FFFF00000000}"/>
  </bookViews>
  <sheets>
    <sheet name="Einleitung" sheetId="4" r:id="rId1"/>
    <sheet name="2023" sheetId="1" r:id="rId2"/>
    <sheet name="Rechnung" sheetId="3" r:id="rId3"/>
    <sheet name="Funktion" sheetId="2" state="hidden" r:id="rId4"/>
  </sheets>
  <definedNames>
    <definedName name="_xlnm.Print_Area" localSheetId="0">Einleitung!$A$1:$B$31</definedName>
  </definedNames>
  <calcPr calcId="191029"/>
</workbook>
</file>

<file path=xl/calcChain.xml><?xml version="1.0" encoding="utf-8"?>
<calcChain xmlns="http://schemas.openxmlformats.org/spreadsheetml/2006/main">
  <c r="B19" i="2" l="1"/>
  <c r="W9" i="1"/>
  <c r="S10" i="1"/>
  <c r="B8" i="4" l="1"/>
  <c r="B26" i="4" l="1"/>
  <c r="B7" i="4"/>
  <c r="B5" i="4"/>
  <c r="B2" i="4"/>
  <c r="H1" i="1"/>
  <c r="Q18" i="1" l="1"/>
  <c r="W10" i="1" l="1"/>
  <c r="A3" i="1" l="1"/>
  <c r="AM9" i="1"/>
  <c r="W12" i="1" l="1"/>
  <c r="A23" i="3" l="1"/>
  <c r="A22" i="3"/>
  <c r="A20" i="3"/>
  <c r="A21" i="3"/>
  <c r="AH9" i="1" l="1"/>
  <c r="BR22" i="1"/>
  <c r="BP22" i="1"/>
  <c r="BQ22" i="1"/>
  <c r="BJ22" i="1"/>
  <c r="BK22" i="1"/>
  <c r="BL22" i="1"/>
  <c r="BM22" i="1"/>
  <c r="BN22" i="1"/>
  <c r="BO22" i="1"/>
  <c r="AO22" i="1"/>
  <c r="AP22" i="1"/>
  <c r="AQ22" i="1"/>
  <c r="AR22" i="1"/>
  <c r="AS22" i="1"/>
  <c r="AT22" i="1"/>
  <c r="AU22" i="1"/>
  <c r="AV22" i="1"/>
  <c r="AW22" i="1"/>
  <c r="AX22" i="1"/>
  <c r="AY22" i="1"/>
  <c r="AZ22" i="1"/>
  <c r="BA22" i="1"/>
  <c r="BB22" i="1"/>
  <c r="BC22" i="1"/>
  <c r="BD22" i="1"/>
  <c r="BE22" i="1"/>
  <c r="BF22" i="1"/>
  <c r="BG22" i="1"/>
  <c r="BH22" i="1"/>
  <c r="BI22" i="1"/>
  <c r="AN22" i="1"/>
  <c r="Z35" i="1" l="1"/>
  <c r="Y35" i="1"/>
  <c r="X35" i="1"/>
  <c r="V36" i="1" l="1"/>
  <c r="V35" i="1"/>
  <c r="B15" i="2" l="1"/>
  <c r="B16" i="2"/>
  <c r="B14" i="2"/>
  <c r="P10" i="1"/>
  <c r="AL3" i="1" l="1"/>
  <c r="AD3" i="1" l="1"/>
  <c r="A39" i="1" l="1"/>
  <c r="E20" i="3"/>
  <c r="Q7" i="1"/>
  <c r="Q16" i="1"/>
  <c r="R16" i="1" l="1"/>
  <c r="AL22" i="1"/>
  <c r="AK22" i="1"/>
  <c r="AJ22" i="1"/>
  <c r="AI22" i="1"/>
  <c r="AH22" i="1"/>
  <c r="AG22" i="1"/>
  <c r="A5" i="2" l="1"/>
  <c r="AE3" i="1"/>
  <c r="AQ9" i="1" l="1"/>
  <c r="BL9" i="1"/>
  <c r="AR10" i="1"/>
  <c r="AU10" i="1"/>
  <c r="AX8" i="1"/>
  <c r="AO8" i="1"/>
  <c r="AS8" i="1"/>
  <c r="AW8" i="1"/>
  <c r="BA8" i="1"/>
  <c r="BE8" i="1"/>
  <c r="BI8" i="1"/>
  <c r="BM8" i="1"/>
  <c r="BQ8" i="1"/>
  <c r="AU9" i="1"/>
  <c r="AY9" i="1"/>
  <c r="BC9" i="1"/>
  <c r="BG9" i="1"/>
  <c r="BK9" i="1"/>
  <c r="BO9" i="1"/>
  <c r="AO10" i="1"/>
  <c r="AS10" i="1"/>
  <c r="AW10" i="1"/>
  <c r="BA10" i="1"/>
  <c r="BE10" i="1"/>
  <c r="BI10" i="1"/>
  <c r="BM10" i="1"/>
  <c r="BQ10" i="1"/>
  <c r="AQ12" i="1"/>
  <c r="AU12" i="1"/>
  <c r="AY12" i="1"/>
  <c r="BC12" i="1"/>
  <c r="BG12" i="1"/>
  <c r="BK12" i="1"/>
  <c r="BO12" i="1"/>
  <c r="AO14" i="1"/>
  <c r="AS14" i="1"/>
  <c r="AW14" i="1"/>
  <c r="BA14" i="1"/>
  <c r="BE14" i="1"/>
  <c r="BI14" i="1"/>
  <c r="BM14" i="1"/>
  <c r="BQ14" i="1"/>
  <c r="AQ15" i="1"/>
  <c r="AU15" i="1"/>
  <c r="AY15" i="1"/>
  <c r="BC15" i="1"/>
  <c r="BG15" i="1"/>
  <c r="BK15" i="1"/>
  <c r="BO15" i="1"/>
  <c r="AO16" i="1"/>
  <c r="AS16" i="1"/>
  <c r="AW16" i="1"/>
  <c r="BA16" i="1"/>
  <c r="BE16" i="1"/>
  <c r="BI16" i="1"/>
  <c r="BM16" i="1"/>
  <c r="BQ16" i="1"/>
  <c r="AQ17" i="1"/>
  <c r="AU17" i="1"/>
  <c r="AY17" i="1"/>
  <c r="BC17" i="1"/>
  <c r="BG17" i="1"/>
  <c r="BK17" i="1"/>
  <c r="BO17" i="1"/>
  <c r="AO18" i="1"/>
  <c r="AS18" i="1"/>
  <c r="AW18" i="1"/>
  <c r="BA18" i="1"/>
  <c r="BE18" i="1"/>
  <c r="BI18" i="1"/>
  <c r="BM18" i="1"/>
  <c r="BQ18" i="1"/>
  <c r="AQ19" i="1"/>
  <c r="AU19" i="1"/>
  <c r="AY19" i="1"/>
  <c r="BC19" i="1"/>
  <c r="BG19" i="1"/>
  <c r="BK19" i="1"/>
  <c r="BO19" i="1"/>
  <c r="AO20" i="1"/>
  <c r="AS20" i="1"/>
  <c r="AW20" i="1"/>
  <c r="BA20" i="1"/>
  <c r="BE20" i="1"/>
  <c r="BI20" i="1"/>
  <c r="BM20" i="1"/>
  <c r="BQ20" i="1"/>
  <c r="AQ21" i="1"/>
  <c r="AU21" i="1"/>
  <c r="AP8" i="1"/>
  <c r="AT8" i="1"/>
  <c r="BB8" i="1"/>
  <c r="BF8" i="1"/>
  <c r="BJ8" i="1"/>
  <c r="BN8" i="1"/>
  <c r="BR8" i="1"/>
  <c r="AR9" i="1"/>
  <c r="AV9" i="1"/>
  <c r="AZ9" i="1"/>
  <c r="BD9" i="1"/>
  <c r="BH9" i="1"/>
  <c r="BP9" i="1"/>
  <c r="AP10" i="1"/>
  <c r="AT10" i="1"/>
  <c r="AX10" i="1"/>
  <c r="BB10" i="1"/>
  <c r="BF10" i="1"/>
  <c r="BJ10" i="1"/>
  <c r="BN10" i="1"/>
  <c r="BR10" i="1"/>
  <c r="AR12" i="1"/>
  <c r="AV12" i="1"/>
  <c r="AZ12" i="1"/>
  <c r="BD12" i="1"/>
  <c r="BH12" i="1"/>
  <c r="BL12" i="1"/>
  <c r="BP12" i="1"/>
  <c r="AP14" i="1"/>
  <c r="AT14" i="1"/>
  <c r="AX14" i="1"/>
  <c r="BB14" i="1"/>
  <c r="BF14" i="1"/>
  <c r="BJ14" i="1"/>
  <c r="BN14" i="1"/>
  <c r="BR14" i="1"/>
  <c r="AR15" i="1"/>
  <c r="AV15" i="1"/>
  <c r="AZ15" i="1"/>
  <c r="BD15" i="1"/>
  <c r="BH15" i="1"/>
  <c r="BL15" i="1"/>
  <c r="BP15" i="1"/>
  <c r="AP16" i="1"/>
  <c r="AT16" i="1"/>
  <c r="AX16" i="1"/>
  <c r="BB16" i="1"/>
  <c r="BF16" i="1"/>
  <c r="BJ16" i="1"/>
  <c r="BN16" i="1"/>
  <c r="BR16" i="1"/>
  <c r="AR17" i="1"/>
  <c r="AV17" i="1"/>
  <c r="AZ17" i="1"/>
  <c r="BD17" i="1"/>
  <c r="BH17" i="1"/>
  <c r="BL17" i="1"/>
  <c r="BP17" i="1"/>
  <c r="AP18" i="1"/>
  <c r="AT18" i="1"/>
  <c r="AX18" i="1"/>
  <c r="BB18" i="1"/>
  <c r="AR8" i="1"/>
  <c r="AV8" i="1"/>
  <c r="AZ8" i="1"/>
  <c r="BD8" i="1"/>
  <c r="BH8" i="1"/>
  <c r="BL8" i="1"/>
  <c r="BP8" i="1"/>
  <c r="AP9" i="1"/>
  <c r="AT9" i="1"/>
  <c r="AX9" i="1"/>
  <c r="BB9" i="1"/>
  <c r="BF9" i="1"/>
  <c r="BJ9" i="1"/>
  <c r="BN9" i="1"/>
  <c r="BR9" i="1"/>
  <c r="AV10" i="1"/>
  <c r="AZ10" i="1"/>
  <c r="BD10" i="1"/>
  <c r="BH10" i="1"/>
  <c r="BL10" i="1"/>
  <c r="BP10" i="1"/>
  <c r="AP12" i="1"/>
  <c r="AT12" i="1"/>
  <c r="AX12" i="1"/>
  <c r="BB12" i="1"/>
  <c r="BF12" i="1"/>
  <c r="BJ12" i="1"/>
  <c r="BN12" i="1"/>
  <c r="BR12" i="1"/>
  <c r="AR14" i="1"/>
  <c r="AV14" i="1"/>
  <c r="AZ14" i="1"/>
  <c r="BD14" i="1"/>
  <c r="BH14" i="1"/>
  <c r="BL14" i="1"/>
  <c r="BP14" i="1"/>
  <c r="AP15" i="1"/>
  <c r="AT15" i="1"/>
  <c r="AX15" i="1"/>
  <c r="BB15" i="1"/>
  <c r="BF15" i="1"/>
  <c r="BJ15" i="1"/>
  <c r="BN15" i="1"/>
  <c r="BR15" i="1"/>
  <c r="AR16" i="1"/>
  <c r="AV16" i="1"/>
  <c r="AZ16" i="1"/>
  <c r="BD16" i="1"/>
  <c r="BH16" i="1"/>
  <c r="BL16" i="1"/>
  <c r="BP16" i="1"/>
  <c r="AP17" i="1"/>
  <c r="AT17" i="1"/>
  <c r="AX17" i="1"/>
  <c r="BB17" i="1"/>
  <c r="BF17" i="1"/>
  <c r="BJ17" i="1"/>
  <c r="BN17" i="1"/>
  <c r="BR17" i="1"/>
  <c r="AR18" i="1"/>
  <c r="AV18" i="1"/>
  <c r="AZ18" i="1"/>
  <c r="BD18" i="1"/>
  <c r="BH18" i="1"/>
  <c r="BL18" i="1"/>
  <c r="BP18" i="1"/>
  <c r="AP19" i="1"/>
  <c r="AT19" i="1"/>
  <c r="AX19" i="1"/>
  <c r="AQ8" i="1"/>
  <c r="BG8" i="1"/>
  <c r="AS9" i="1"/>
  <c r="BI9" i="1"/>
  <c r="BK10" i="1"/>
  <c r="AW12" i="1"/>
  <c r="BM12" i="1"/>
  <c r="AY14" i="1"/>
  <c r="BO14" i="1"/>
  <c r="BA15" i="1"/>
  <c r="BQ15" i="1"/>
  <c r="BC16" i="1"/>
  <c r="AO17" i="1"/>
  <c r="BE17" i="1"/>
  <c r="AQ18" i="1"/>
  <c r="BF18" i="1"/>
  <c r="BN18" i="1"/>
  <c r="AR19" i="1"/>
  <c r="AZ19" i="1"/>
  <c r="BE19" i="1"/>
  <c r="BJ19" i="1"/>
  <c r="BP19" i="1"/>
  <c r="AQ20" i="1"/>
  <c r="AV20" i="1"/>
  <c r="BB20" i="1"/>
  <c r="BG20" i="1"/>
  <c r="BL20" i="1"/>
  <c r="BR20" i="1"/>
  <c r="AS21" i="1"/>
  <c r="AX21" i="1"/>
  <c r="BB21" i="1"/>
  <c r="BF21" i="1"/>
  <c r="BJ21" i="1"/>
  <c r="BN21" i="1"/>
  <c r="BR21" i="1"/>
  <c r="BC20" i="1"/>
  <c r="BN20" i="1"/>
  <c r="AT21" i="1"/>
  <c r="BC21" i="1"/>
  <c r="BK21" i="1"/>
  <c r="BO21" i="1"/>
  <c r="BO20" i="1"/>
  <c r="AP21" i="1"/>
  <c r="AZ21" i="1"/>
  <c r="BL21" i="1"/>
  <c r="BC8" i="1"/>
  <c r="BG10" i="1"/>
  <c r="AU14" i="1"/>
  <c r="AW15" i="1"/>
  <c r="BO16" i="1"/>
  <c r="BQ17" i="1"/>
  <c r="AO19" i="1"/>
  <c r="BI19" i="1"/>
  <c r="AU20" i="1"/>
  <c r="BK20" i="1"/>
  <c r="AW21" i="1"/>
  <c r="BI21" i="1"/>
  <c r="BM21" i="1"/>
  <c r="AU8" i="1"/>
  <c r="BK8" i="1"/>
  <c r="AW9" i="1"/>
  <c r="BM9" i="1"/>
  <c r="AY10" i="1"/>
  <c r="BO10" i="1"/>
  <c r="BA12" i="1"/>
  <c r="BQ12" i="1"/>
  <c r="BC14" i="1"/>
  <c r="AO15" i="1"/>
  <c r="BE15" i="1"/>
  <c r="AQ16" i="1"/>
  <c r="BG16" i="1"/>
  <c r="AS17" i="1"/>
  <c r="BI17" i="1"/>
  <c r="AU18" i="1"/>
  <c r="BG18" i="1"/>
  <c r="BO18" i="1"/>
  <c r="AS19" i="1"/>
  <c r="BA19" i="1"/>
  <c r="BF19" i="1"/>
  <c r="BL19" i="1"/>
  <c r="BQ19" i="1"/>
  <c r="AR20" i="1"/>
  <c r="AX20" i="1"/>
  <c r="BH20" i="1"/>
  <c r="AO21" i="1"/>
  <c r="AY21" i="1"/>
  <c r="BG21" i="1"/>
  <c r="AV21" i="1"/>
  <c r="BH21" i="1"/>
  <c r="BP21" i="1"/>
  <c r="AO9" i="1"/>
  <c r="AQ10" i="1"/>
  <c r="BI12" i="1"/>
  <c r="AY16" i="1"/>
  <c r="BC18" i="1"/>
  <c r="AW19" i="1"/>
  <c r="BN19" i="1"/>
  <c r="AZ20" i="1"/>
  <c r="AR21" i="1"/>
  <c r="BE21" i="1"/>
  <c r="AY8" i="1"/>
  <c r="BO8" i="1"/>
  <c r="BA9" i="1"/>
  <c r="BQ9" i="1"/>
  <c r="BC10" i="1"/>
  <c r="AO12" i="1"/>
  <c r="BE12" i="1"/>
  <c r="AQ14" i="1"/>
  <c r="BG14" i="1"/>
  <c r="AS15" i="1"/>
  <c r="BI15" i="1"/>
  <c r="AU16" i="1"/>
  <c r="BK16" i="1"/>
  <c r="AW17" i="1"/>
  <c r="BM17" i="1"/>
  <c r="AY18" i="1"/>
  <c r="BJ18" i="1"/>
  <c r="BR18" i="1"/>
  <c r="AV19" i="1"/>
  <c r="BB19" i="1"/>
  <c r="BH19" i="1"/>
  <c r="BM19" i="1"/>
  <c r="BR19" i="1"/>
  <c r="AT20" i="1"/>
  <c r="AY20" i="1"/>
  <c r="BD20" i="1"/>
  <c r="BJ20" i="1"/>
  <c r="BD21" i="1"/>
  <c r="BE9" i="1"/>
  <c r="AS12" i="1"/>
  <c r="BK14" i="1"/>
  <c r="BM15" i="1"/>
  <c r="BA17" i="1"/>
  <c r="BK18" i="1"/>
  <c r="BD19" i="1"/>
  <c r="AP20" i="1"/>
  <c r="BF20" i="1"/>
  <c r="BP20" i="1"/>
  <c r="BA21" i="1"/>
  <c r="BQ21" i="1"/>
  <c r="AN8" i="1"/>
  <c r="AN23" i="1" s="1"/>
  <c r="AN9" i="1"/>
  <c r="AN15" i="1"/>
  <c r="AN19" i="1"/>
  <c r="AN16" i="1"/>
  <c r="AN20" i="1"/>
  <c r="AN12" i="1"/>
  <c r="AN17" i="1"/>
  <c r="AN21" i="1"/>
  <c r="AN18" i="1"/>
  <c r="AN10" i="1"/>
  <c r="AN14" i="1"/>
  <c r="AD4" i="1"/>
  <c r="N2" i="2"/>
  <c r="AP24" i="1" l="1"/>
  <c r="AN32" i="1"/>
  <c r="BA33" i="1"/>
  <c r="BE33" i="1"/>
  <c r="BO32" i="1"/>
  <c r="BK32" i="1"/>
  <c r="AS33" i="1"/>
  <c r="BQ31" i="1"/>
  <c r="BL34" i="1"/>
  <c r="AV34" i="1"/>
  <c r="BJ33" i="1"/>
  <c r="AT33" i="1"/>
  <c r="BH32" i="1"/>
  <c r="AR32" i="1"/>
  <c r="BF31" i="1"/>
  <c r="AP31" i="1"/>
  <c r="AO31" i="1"/>
  <c r="BB34" i="1"/>
  <c r="BP33" i="1"/>
  <c r="AZ33" i="1"/>
  <c r="BN32" i="1"/>
  <c r="AX32" i="1"/>
  <c r="BL31" i="1"/>
  <c r="AV31" i="1"/>
  <c r="AW31" i="1"/>
  <c r="BI34" i="1"/>
  <c r="AS34" i="1"/>
  <c r="BG33" i="1"/>
  <c r="AQ33" i="1"/>
  <c r="BE32" i="1"/>
  <c r="AO32" i="1"/>
  <c r="BC31" i="1"/>
  <c r="AN31" i="1"/>
  <c r="AQ34" i="1"/>
  <c r="AO33" i="1"/>
  <c r="AY34" i="1"/>
  <c r="BK34" i="1"/>
  <c r="BG32" i="1"/>
  <c r="BE31" i="1"/>
  <c r="BH34" i="1"/>
  <c r="AR34" i="1"/>
  <c r="BF33" i="1"/>
  <c r="AP33" i="1"/>
  <c r="BD32" i="1"/>
  <c r="BR31" i="1"/>
  <c r="BB31" i="1"/>
  <c r="AY32" i="1"/>
  <c r="BR34" i="1"/>
  <c r="AX34" i="1"/>
  <c r="BL33" i="1"/>
  <c r="AV33" i="1"/>
  <c r="BJ32" i="1"/>
  <c r="AT32" i="1"/>
  <c r="BH31" i="1"/>
  <c r="AR31" i="1"/>
  <c r="BN34" i="1"/>
  <c r="BE34" i="1"/>
  <c r="AO34" i="1"/>
  <c r="BC33" i="1"/>
  <c r="BQ32" i="1"/>
  <c r="BA32" i="1"/>
  <c r="BO31" i="1"/>
  <c r="AY31" i="1"/>
  <c r="AN34" i="1"/>
  <c r="BO34" i="1"/>
  <c r="BC34" i="1"/>
  <c r="BM33" i="1"/>
  <c r="AU34" i="1"/>
  <c r="BC32" i="1"/>
  <c r="AS31" i="1"/>
  <c r="BD34" i="1"/>
  <c r="BR33" i="1"/>
  <c r="BB33" i="1"/>
  <c r="BP32" i="1"/>
  <c r="AZ32" i="1"/>
  <c r="BN31" i="1"/>
  <c r="AX31" i="1"/>
  <c r="BI31" i="1"/>
  <c r="BJ34" i="1"/>
  <c r="AT34" i="1"/>
  <c r="BH33" i="1"/>
  <c r="AR33" i="1"/>
  <c r="BF32" i="1"/>
  <c r="AP32" i="1"/>
  <c r="BD31" i="1"/>
  <c r="AQ32" i="1"/>
  <c r="BQ34" i="1"/>
  <c r="BA34" i="1"/>
  <c r="BO33" i="1"/>
  <c r="AY33" i="1"/>
  <c r="BM32" i="1"/>
  <c r="AW32" i="1"/>
  <c r="BK31" i="1"/>
  <c r="AU31" i="1"/>
  <c r="AN33" i="1"/>
  <c r="BG34" i="1"/>
  <c r="BQ33" i="1"/>
  <c r="AW33" i="1"/>
  <c r="BI33" i="1"/>
  <c r="AU32" i="1"/>
  <c r="BP34" i="1"/>
  <c r="AZ34" i="1"/>
  <c r="BN33" i="1"/>
  <c r="AX33" i="1"/>
  <c r="BL32" i="1"/>
  <c r="AV32" i="1"/>
  <c r="BJ31" i="1"/>
  <c r="AT31" i="1"/>
  <c r="BA31" i="1"/>
  <c r="BF34" i="1"/>
  <c r="AP34" i="1"/>
  <c r="BD33" i="1"/>
  <c r="BR32" i="1"/>
  <c r="BB32" i="1"/>
  <c r="BP31" i="1"/>
  <c r="AZ31" i="1"/>
  <c r="BM31" i="1"/>
  <c r="BM34" i="1"/>
  <c r="AW34" i="1"/>
  <c r="BK33" i="1"/>
  <c r="AU33" i="1"/>
  <c r="BI32" i="1"/>
  <c r="AS32" i="1"/>
  <c r="BG31" i="1"/>
  <c r="AQ31" i="1"/>
  <c r="BQ24" i="1"/>
  <c r="BL25" i="1"/>
  <c r="AV25" i="1"/>
  <c r="BN25" i="1"/>
  <c r="AP25" i="1"/>
  <c r="BJ25" i="1"/>
  <c r="BI25" i="1"/>
  <c r="AS25" i="1"/>
  <c r="BR25" i="1"/>
  <c r="AN29" i="1"/>
  <c r="BA29" i="1"/>
  <c r="BI27" i="1"/>
  <c r="BC26" i="1"/>
  <c r="BP30" i="1"/>
  <c r="AZ30" i="1"/>
  <c r="BN29" i="1"/>
  <c r="AX29" i="1"/>
  <c r="BL28" i="1"/>
  <c r="AV28" i="1"/>
  <c r="BJ27" i="1"/>
  <c r="AT27" i="1"/>
  <c r="BH26" i="1"/>
  <c r="AR26" i="1"/>
  <c r="BE29" i="1"/>
  <c r="BM27" i="1"/>
  <c r="BF30" i="1"/>
  <c r="AP30" i="1"/>
  <c r="BD29" i="1"/>
  <c r="BR28" i="1"/>
  <c r="AX28" i="1"/>
  <c r="BL27" i="1"/>
  <c r="AV27" i="1"/>
  <c r="BJ26" i="1"/>
  <c r="AT26" i="1"/>
  <c r="BQ29" i="1"/>
  <c r="AQ28" i="1"/>
  <c r="BG26" i="1"/>
  <c r="BE30" i="1"/>
  <c r="AO30" i="1"/>
  <c r="BC29" i="1"/>
  <c r="BQ28" i="1"/>
  <c r="BA28" i="1"/>
  <c r="BO27" i="1"/>
  <c r="AY27" i="1"/>
  <c r="BM26" i="1"/>
  <c r="AW26" i="1"/>
  <c r="BR24" i="1"/>
  <c r="BH25" i="1"/>
  <c r="AR25" i="1"/>
  <c r="BF25" i="1"/>
  <c r="BK25" i="1"/>
  <c r="BB25" i="1"/>
  <c r="BE25" i="1"/>
  <c r="AO25" i="1"/>
  <c r="AN28" i="1"/>
  <c r="BP25" i="1"/>
  <c r="BK30" i="1"/>
  <c r="BO28" i="1"/>
  <c r="BE27" i="1"/>
  <c r="AQ26" i="1"/>
  <c r="BL30" i="1"/>
  <c r="AV30" i="1"/>
  <c r="BJ29" i="1"/>
  <c r="AT29" i="1"/>
  <c r="BH28" i="1"/>
  <c r="AR28" i="1"/>
  <c r="BF27" i="1"/>
  <c r="AP27" i="1"/>
  <c r="BD26" i="1"/>
  <c r="BG30" i="1"/>
  <c r="AO29" i="1"/>
  <c r="AW27" i="1"/>
  <c r="BR30" i="1"/>
  <c r="BB30" i="1"/>
  <c r="BP29" i="1"/>
  <c r="AZ29" i="1"/>
  <c r="BJ28" i="1"/>
  <c r="AT28" i="1"/>
  <c r="BH27" i="1"/>
  <c r="AR27" i="1"/>
  <c r="BF26" i="1"/>
  <c r="AP26" i="1"/>
  <c r="BO30" i="1"/>
  <c r="AW29" i="1"/>
  <c r="BQ27" i="1"/>
  <c r="AY26" i="1"/>
  <c r="BQ30" i="1"/>
  <c r="BA30" i="1"/>
  <c r="BO29" i="1"/>
  <c r="AY29" i="1"/>
  <c r="BM28" i="1"/>
  <c r="AW28" i="1"/>
  <c r="BK27" i="1"/>
  <c r="AU27" i="1"/>
  <c r="BI26" i="1"/>
  <c r="AS26" i="1"/>
  <c r="BO25" i="1"/>
  <c r="BD25" i="1"/>
  <c r="BG25" i="1"/>
  <c r="AX25" i="1"/>
  <c r="AY25" i="1"/>
  <c r="BQ25" i="1"/>
  <c r="BA25" i="1"/>
  <c r="AN25" i="1"/>
  <c r="AN27" i="1"/>
  <c r="AU30" i="1"/>
  <c r="BC28" i="1"/>
  <c r="AS27" i="1"/>
  <c r="BH30" i="1"/>
  <c r="AR30" i="1"/>
  <c r="BF29" i="1"/>
  <c r="AP29" i="1"/>
  <c r="BD28" i="1"/>
  <c r="BR27" i="1"/>
  <c r="BB27" i="1"/>
  <c r="BP26" i="1"/>
  <c r="AZ26" i="1"/>
  <c r="AY30" i="1"/>
  <c r="BG28" i="1"/>
  <c r="BK26" i="1"/>
  <c r="BN30" i="1"/>
  <c r="AX30" i="1"/>
  <c r="BL29" i="1"/>
  <c r="AV29" i="1"/>
  <c r="BF28" i="1"/>
  <c r="AP28" i="1"/>
  <c r="BD27" i="1"/>
  <c r="BR26" i="1"/>
  <c r="BB26" i="1"/>
  <c r="BC30" i="1"/>
  <c r="AS29" i="1"/>
  <c r="BA27" i="1"/>
  <c r="BM30" i="1"/>
  <c r="AW30" i="1"/>
  <c r="BK29" i="1"/>
  <c r="AU29" i="1"/>
  <c r="BI28" i="1"/>
  <c r="AS28" i="1"/>
  <c r="BG27" i="1"/>
  <c r="AQ27" i="1"/>
  <c r="BE26" i="1"/>
  <c r="AO26" i="1"/>
  <c r="BP24" i="1"/>
  <c r="BC25" i="1"/>
  <c r="AZ25" i="1"/>
  <c r="AU25" i="1"/>
  <c r="AT25" i="1"/>
  <c r="AQ25" i="1"/>
  <c r="BM25" i="1"/>
  <c r="AW25" i="1"/>
  <c r="AN26" i="1"/>
  <c r="AN30" i="1"/>
  <c r="BI29" i="1"/>
  <c r="AU28" i="1"/>
  <c r="BO26" i="1"/>
  <c r="BD30" i="1"/>
  <c r="BR29" i="1"/>
  <c r="BB29" i="1"/>
  <c r="BP28" i="1"/>
  <c r="AZ28" i="1"/>
  <c r="BN27" i="1"/>
  <c r="AX27" i="1"/>
  <c r="BL26" i="1"/>
  <c r="AV26" i="1"/>
  <c r="BM29" i="1"/>
  <c r="AY28" i="1"/>
  <c r="AU26" i="1"/>
  <c r="BJ30" i="1"/>
  <c r="AT30" i="1"/>
  <c r="BH29" i="1"/>
  <c r="AR29" i="1"/>
  <c r="BB28" i="1"/>
  <c r="BP27" i="1"/>
  <c r="AZ27" i="1"/>
  <c r="BN26" i="1"/>
  <c r="AX26" i="1"/>
  <c r="AQ30" i="1"/>
  <c r="BK28" i="1"/>
  <c r="AO27" i="1"/>
  <c r="BI30" i="1"/>
  <c r="AS30" i="1"/>
  <c r="BG29" i="1"/>
  <c r="AQ29" i="1"/>
  <c r="BE28" i="1"/>
  <c r="AO28" i="1"/>
  <c r="BC27" i="1"/>
  <c r="BQ26" i="1"/>
  <c r="BA26" i="1"/>
  <c r="BN28" i="1"/>
  <c r="BO24" i="1"/>
  <c r="AZ24" i="1"/>
  <c r="AU24" i="1"/>
  <c r="BC24" i="1"/>
  <c r="BF24" i="1"/>
  <c r="BA24" i="1"/>
  <c r="BL24" i="1"/>
  <c r="AV24" i="1"/>
  <c r="AQ24" i="1"/>
  <c r="BB24" i="1"/>
  <c r="BM24" i="1"/>
  <c r="AW24" i="1"/>
  <c r="BG24" i="1"/>
  <c r="BH24" i="1"/>
  <c r="AR24" i="1"/>
  <c r="BN24" i="1"/>
  <c r="AX24" i="1"/>
  <c r="BI24" i="1"/>
  <c r="AS24" i="1"/>
  <c r="AY24" i="1"/>
  <c r="BD24" i="1"/>
  <c r="BK24" i="1"/>
  <c r="BJ24" i="1"/>
  <c r="AT24" i="1"/>
  <c r="BE24" i="1"/>
  <c r="AO24" i="1"/>
  <c r="AN24" i="1"/>
  <c r="BQ23" i="1"/>
  <c r="BP23" i="1"/>
  <c r="AZ23" i="1"/>
  <c r="AY23" i="1"/>
  <c r="BB23" i="1"/>
  <c r="BO23" i="1"/>
  <c r="BA23" i="1"/>
  <c r="BL23" i="1"/>
  <c r="AV23" i="1"/>
  <c r="BR23" i="1"/>
  <c r="AX23" i="1"/>
  <c r="BC23" i="1"/>
  <c r="BM23" i="1"/>
  <c r="AW23" i="1"/>
  <c r="BG23" i="1"/>
  <c r="BH23" i="1"/>
  <c r="AR23" i="1"/>
  <c r="BJ23" i="1"/>
  <c r="AT23" i="1"/>
  <c r="AQ23" i="1"/>
  <c r="BI23" i="1"/>
  <c r="AS23" i="1"/>
  <c r="AU23" i="1"/>
  <c r="BD23" i="1"/>
  <c r="BK23" i="1"/>
  <c r="BF23" i="1"/>
  <c r="AP23" i="1"/>
  <c r="BN23" i="1"/>
  <c r="BE23" i="1"/>
  <c r="AO23" i="1"/>
  <c r="AM10" i="1"/>
  <c r="X10" i="1" s="1"/>
  <c r="AD8" i="1"/>
  <c r="H12" i="3"/>
  <c r="E16" i="3"/>
  <c r="A31" i="3" s="1"/>
  <c r="A28" i="3"/>
  <c r="D1" i="2" l="1"/>
  <c r="C1" i="2"/>
  <c r="A34" i="3"/>
  <c r="G7" i="2" l="1"/>
  <c r="G8" i="2"/>
  <c r="G9" i="2"/>
  <c r="G10" i="2"/>
  <c r="G11" i="2"/>
  <c r="G12" i="2"/>
  <c r="G13" i="2"/>
  <c r="G14" i="2"/>
  <c r="G15" i="2"/>
  <c r="G16" i="2"/>
  <c r="G17" i="2"/>
  <c r="G6" i="2"/>
  <c r="A7" i="2" l="1"/>
  <c r="AI4" i="1" s="1"/>
  <c r="L1" i="1" s="1"/>
  <c r="Q11" i="1" l="1"/>
  <c r="AL4" i="1"/>
  <c r="O2" i="2"/>
  <c r="L6" i="2" s="1"/>
  <c r="L7" i="2" l="1"/>
  <c r="L11" i="2"/>
  <c r="L15" i="2"/>
  <c r="L10" i="2"/>
  <c r="L8" i="2"/>
  <c r="L12" i="2"/>
  <c r="L16" i="2"/>
  <c r="L9" i="2"/>
  <c r="L3" i="2" s="1"/>
  <c r="L13" i="2"/>
  <c r="L17" i="2"/>
  <c r="L14" i="2"/>
  <c r="A24" i="2"/>
  <c r="A20" i="2"/>
  <c r="A21" i="2"/>
  <c r="A31" i="2"/>
  <c r="A30" i="2"/>
  <c r="A28" i="2"/>
  <c r="A22" i="2"/>
  <c r="A25" i="2"/>
  <c r="A26" i="2"/>
  <c r="A27" i="2"/>
  <c r="A23" i="2"/>
  <c r="A29" i="2"/>
  <c r="AF7" i="1"/>
  <c r="AI8" i="1"/>
  <c r="AK7" i="1"/>
  <c r="AJ4" i="1"/>
  <c r="G20" i="3" l="1"/>
  <c r="L5" i="2"/>
  <c r="L4" i="2"/>
  <c r="L2" i="2"/>
  <c r="AD7" i="1" l="1"/>
  <c r="W7" i="1" l="1"/>
  <c r="AJ34" i="1" l="1"/>
  <c r="AI34" i="1"/>
  <c r="AK34" i="1"/>
  <c r="AG34" i="1"/>
  <c r="AL34" i="1"/>
  <c r="AH34" i="1"/>
  <c r="AJ33" i="1"/>
  <c r="AH33" i="1"/>
  <c r="AG33" i="1"/>
  <c r="AK33" i="1"/>
  <c r="AL33" i="1"/>
  <c r="AI33" i="1"/>
  <c r="AL23" i="1"/>
  <c r="AH23" i="1"/>
  <c r="AJ23" i="1"/>
  <c r="AK23" i="1"/>
  <c r="AI23" i="1"/>
  <c r="AG23" i="1"/>
  <c r="AJ31" i="1"/>
  <c r="AI31" i="1"/>
  <c r="AK31" i="1"/>
  <c r="AH31" i="1"/>
  <c r="AG31" i="1"/>
  <c r="AL31" i="1"/>
  <c r="AJ32" i="1"/>
  <c r="AG32" i="1"/>
  <c r="AK32" i="1"/>
  <c r="AL32" i="1"/>
  <c r="AH32" i="1"/>
  <c r="AI32" i="1"/>
  <c r="AJ30" i="1"/>
  <c r="AI30" i="1"/>
  <c r="AK30" i="1"/>
  <c r="AL30" i="1"/>
  <c r="AG30" i="1"/>
  <c r="AH30" i="1"/>
  <c r="AJ29" i="1"/>
  <c r="AI29" i="1"/>
  <c r="AH29" i="1"/>
  <c r="AL29" i="1"/>
  <c r="AK29" i="1"/>
  <c r="AG29" i="1"/>
  <c r="AJ28" i="1"/>
  <c r="AK28" i="1"/>
  <c r="AI28" i="1"/>
  <c r="AL28" i="1"/>
  <c r="AH28" i="1"/>
  <c r="AG28" i="1"/>
  <c r="AJ27" i="1"/>
  <c r="AL27" i="1"/>
  <c r="AI27" i="1"/>
  <c r="AG27" i="1"/>
  <c r="AK27" i="1"/>
  <c r="AH27" i="1"/>
  <c r="AJ26" i="1"/>
  <c r="AK26" i="1"/>
  <c r="AL26" i="1"/>
  <c r="AH26" i="1"/>
  <c r="AG26" i="1"/>
  <c r="AI26" i="1"/>
  <c r="AL25" i="1"/>
  <c r="AG25" i="1"/>
  <c r="AJ25" i="1"/>
  <c r="AI25" i="1"/>
  <c r="AH25" i="1"/>
  <c r="AK25" i="1"/>
  <c r="AI24" i="1"/>
  <c r="AJ24" i="1"/>
  <c r="AH24" i="1"/>
  <c r="AL24" i="1"/>
  <c r="AK24" i="1"/>
  <c r="AG24" i="1"/>
  <c r="AM34" i="1" l="1"/>
  <c r="AM23" i="1"/>
  <c r="J6" i="2"/>
  <c r="F6" i="2"/>
  <c r="E6" i="2"/>
  <c r="F7" i="2" s="1"/>
  <c r="K7" i="2" s="1"/>
  <c r="AM33" i="1"/>
  <c r="J16" i="2"/>
  <c r="AM31" i="1"/>
  <c r="J14" i="2"/>
  <c r="AM32" i="1"/>
  <c r="J15" i="2"/>
  <c r="AM30" i="1"/>
  <c r="J13" i="2"/>
  <c r="AG35" i="1"/>
  <c r="AK35" i="1"/>
  <c r="AM29" i="1"/>
  <c r="J12" i="2"/>
  <c r="AM28" i="1"/>
  <c r="J11" i="2"/>
  <c r="AJ35" i="1"/>
  <c r="AM27" i="1"/>
  <c r="J10" i="2"/>
  <c r="AL35" i="1"/>
  <c r="AI35" i="1"/>
  <c r="AM26" i="1"/>
  <c r="J9" i="2"/>
  <c r="AM25" i="1"/>
  <c r="J8" i="2"/>
  <c r="E7" i="2"/>
  <c r="F8" i="2" s="1"/>
  <c r="AM24" i="1"/>
  <c r="J7" i="2"/>
  <c r="E15" i="2"/>
  <c r="F16" i="2" s="1"/>
  <c r="E14" i="2"/>
  <c r="F15" i="2" s="1"/>
  <c r="K15" i="2" s="1"/>
  <c r="E11" i="2"/>
  <c r="F12" i="2" s="1"/>
  <c r="E13" i="2"/>
  <c r="F14" i="2" s="1"/>
  <c r="K14" i="2" s="1"/>
  <c r="E9" i="2"/>
  <c r="F10" i="2" s="1"/>
  <c r="K10" i="2" s="1"/>
  <c r="E16" i="2"/>
  <c r="F17" i="2" s="1"/>
  <c r="E12" i="2"/>
  <c r="F13" i="2" s="1"/>
  <c r="K13" i="2" s="1"/>
  <c r="E8" i="2"/>
  <c r="F9" i="2" s="1"/>
  <c r="E10" i="2"/>
  <c r="F11" i="2" s="1"/>
  <c r="K11" i="2" s="1"/>
  <c r="AH35" i="1"/>
  <c r="E17" i="2"/>
  <c r="H16" i="2" l="1"/>
  <c r="M16" i="2" s="1"/>
  <c r="H6" i="2"/>
  <c r="M6" i="2" s="1"/>
  <c r="K6" i="2"/>
  <c r="J4" i="2"/>
  <c r="H12" i="2"/>
  <c r="M12" i="2" s="1"/>
  <c r="H9" i="2"/>
  <c r="M9" i="2" s="1"/>
  <c r="J3" i="2"/>
  <c r="C31" i="3" s="1"/>
  <c r="O5" i="2"/>
  <c r="AM35" i="1"/>
  <c r="J2" i="2"/>
  <c r="H7" i="2"/>
  <c r="M7" i="2" s="1"/>
  <c r="K16" i="2"/>
  <c r="H11" i="2"/>
  <c r="M11" i="2" s="1"/>
  <c r="H15" i="2"/>
  <c r="M15" i="2" s="1"/>
  <c r="K12" i="2"/>
  <c r="K4" i="2" s="1"/>
  <c r="K9" i="2"/>
  <c r="K3" i="2" s="1"/>
  <c r="H14" i="2"/>
  <c r="M14" i="2" s="1"/>
  <c r="AH37" i="1"/>
  <c r="H13" i="2"/>
  <c r="M13" i="2" s="1"/>
  <c r="H10" i="2"/>
  <c r="M10" i="2" s="1"/>
  <c r="AH39" i="1"/>
  <c r="H8" i="2"/>
  <c r="M8" i="2" s="1"/>
  <c r="K8" i="2"/>
  <c r="H39" i="1" l="1"/>
  <c r="M4" i="2"/>
  <c r="M2" i="2"/>
  <c r="U39" i="1" s="1"/>
  <c r="M3" i="2"/>
  <c r="I6" i="2"/>
  <c r="I7" i="2" s="1"/>
  <c r="I8" i="2" s="1"/>
  <c r="I9" i="2" s="1"/>
  <c r="I10" i="2" s="1"/>
  <c r="I11" i="2" s="1"/>
  <c r="I12" i="2" s="1"/>
  <c r="I13" i="2" s="1"/>
  <c r="I14" i="2" s="1"/>
  <c r="I15" i="2" s="1"/>
  <c r="I16" i="2" s="1"/>
  <c r="K6" i="1"/>
  <c r="K7" i="1"/>
  <c r="W1" i="1"/>
  <c r="A35" i="1"/>
  <c r="K2" i="2"/>
  <c r="C34" i="3" s="1"/>
  <c r="J17" i="2"/>
  <c r="J5" i="2" s="1"/>
  <c r="AH40" i="1"/>
  <c r="V1" i="1"/>
  <c r="K17" i="2"/>
  <c r="K5" i="2" s="1"/>
  <c r="H17" i="2"/>
  <c r="M17" i="2" s="1"/>
  <c r="H2" i="2"/>
  <c r="I2" i="2" s="1"/>
  <c r="H3" i="2"/>
  <c r="H4" i="2"/>
  <c r="B37" i="3" l="1"/>
  <c r="P39" i="1"/>
  <c r="M5" i="2"/>
  <c r="H5" i="2"/>
  <c r="I17" i="2"/>
  <c r="I3" i="2"/>
  <c r="I4" i="2" s="1"/>
  <c r="I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Landratsamt Nordsachsen</author>
    <author>Müller, Clemens</author>
  </authors>
  <commentList>
    <comment ref="AD7" authorId="0" shapeId="0" xr:uid="{00000000-0006-0000-0100-000001000000}">
      <text>
        <r>
          <rPr>
            <b/>
            <sz val="8"/>
            <color indexed="81"/>
            <rFont val="Tahoma"/>
            <family val="2"/>
          </rPr>
          <t>Die anteiligen Fehltage errechnen sich nach der Formel: Anzahl Öffnungstage im Jahr X 18 %
Rundungsregel: ab X,5 aufrunden</t>
        </r>
      </text>
    </comment>
    <comment ref="AC17" authorId="0" shapeId="0" xr:uid="{00000000-0006-0000-0100-000002000000}">
      <text>
        <r>
          <rPr>
            <b/>
            <sz val="8"/>
            <color indexed="81"/>
            <rFont val="Tahoma"/>
            <family val="2"/>
          </rPr>
          <t>Unter Urlaubstage fallen auch entschuldigte Fehltage (ehemals Fe)</t>
        </r>
      </text>
    </comment>
    <comment ref="S19" authorId="1" shapeId="0" xr:uid="{00000000-0006-0000-0100-000003000000}">
      <text>
        <r>
          <rPr>
            <b/>
            <sz val="8"/>
            <color indexed="81"/>
            <rFont val="Tahoma"/>
            <family val="2"/>
          </rPr>
          <t>Bei Zurückstellung vom Schulbesuch ist das Kontrollkästchen zu aktivieren.</t>
        </r>
      </text>
    </comment>
    <comment ref="B23" authorId="0" shapeId="0" xr:uid="{00000000-0006-0000-0100-000004000000}">
      <text>
        <r>
          <rPr>
            <b/>
            <sz val="8"/>
            <color indexed="81"/>
            <rFont val="Tahoma"/>
            <family val="2"/>
          </rPr>
          <t>Neujahr</t>
        </r>
      </text>
    </comment>
    <comment ref="H26" authorId="0" shapeId="0" xr:uid="{A766D198-9824-495E-BE87-9998E08F24F0}">
      <text>
        <r>
          <rPr>
            <b/>
            <sz val="8"/>
            <color indexed="81"/>
            <rFont val="Tahoma"/>
            <family val="2"/>
          </rPr>
          <t>Karfreitag</t>
        </r>
      </text>
    </comment>
    <comment ref="K26" authorId="0" shapeId="0" xr:uid="{8B3DA544-F1CD-4F10-9E37-C7944DD1FB89}">
      <text>
        <r>
          <rPr>
            <b/>
            <sz val="8"/>
            <color indexed="81"/>
            <rFont val="Tahoma"/>
            <family val="2"/>
          </rPr>
          <t>Ostermontag</t>
        </r>
      </text>
    </comment>
    <comment ref="B27" authorId="0" shapeId="0" xr:uid="{00000000-0006-0000-0100-000007000000}">
      <text>
        <r>
          <rPr>
            <b/>
            <sz val="8"/>
            <color indexed="81"/>
            <rFont val="Tahoma"/>
            <family val="2"/>
          </rPr>
          <t>Tag der Arbeit</t>
        </r>
      </text>
    </comment>
    <comment ref="S27" authorId="0" shapeId="0" xr:uid="{7D6CBC6F-A322-4E5D-8BF6-45BE24D06C3B}">
      <text>
        <r>
          <rPr>
            <b/>
            <sz val="8"/>
            <color indexed="81"/>
            <rFont val="Tahoma"/>
            <family val="2"/>
          </rPr>
          <t>Christi Himmelfahrt</t>
        </r>
      </text>
    </comment>
    <comment ref="AD27" authorId="0" shapeId="0" xr:uid="{5C838C6A-E557-4F7E-965C-39FA6E72E1BE}">
      <text>
        <r>
          <rPr>
            <b/>
            <sz val="8"/>
            <color indexed="81"/>
            <rFont val="Tahoma"/>
            <family val="2"/>
          </rPr>
          <t>Pfingstmontag</t>
        </r>
      </text>
    </comment>
    <comment ref="D32" authorId="0" shapeId="0" xr:uid="{00000000-0006-0000-0100-00000A000000}">
      <text>
        <r>
          <rPr>
            <b/>
            <sz val="8"/>
            <color indexed="81"/>
            <rFont val="Tahoma"/>
            <family val="2"/>
          </rPr>
          <t>Tag der Deutschen Einheit</t>
        </r>
      </text>
    </comment>
    <comment ref="AF32" authorId="0" shapeId="0" xr:uid="{00000000-0006-0000-0100-00000B000000}">
      <text>
        <r>
          <rPr>
            <b/>
            <sz val="8"/>
            <color indexed="81"/>
            <rFont val="Tahoma"/>
            <family val="2"/>
          </rPr>
          <t>Reformationstag</t>
        </r>
      </text>
    </comment>
    <comment ref="W33" authorId="0" shapeId="0" xr:uid="{025C7865-A3B9-4C44-B3D9-33F1BFCC712F}">
      <text>
        <r>
          <rPr>
            <b/>
            <sz val="8"/>
            <color indexed="81"/>
            <rFont val="Tahoma"/>
            <family val="2"/>
          </rPr>
          <t>Buß- und Bettag</t>
        </r>
      </text>
    </comment>
    <comment ref="Z34" authorId="0" shapeId="0" xr:uid="{00000000-0006-0000-0100-00000D000000}">
      <text>
        <r>
          <rPr>
            <b/>
            <sz val="8"/>
            <color indexed="81"/>
            <rFont val="Tahoma"/>
            <family val="2"/>
          </rPr>
          <t>1. Weihnachtsfeiertag</t>
        </r>
      </text>
    </comment>
    <comment ref="AA34" authorId="0" shapeId="0" xr:uid="{00000000-0006-0000-0100-00000E000000}">
      <text>
        <r>
          <rPr>
            <b/>
            <sz val="8"/>
            <color indexed="81"/>
            <rFont val="Tahoma"/>
            <family val="2"/>
          </rPr>
          <t>2. Weihnachtsfeiertag</t>
        </r>
      </text>
    </comment>
  </commentList>
</comments>
</file>

<file path=xl/sharedStrings.xml><?xml version="1.0" encoding="utf-8"?>
<sst xmlns="http://schemas.openxmlformats.org/spreadsheetml/2006/main" count="244" uniqueCount="115">
  <si>
    <t>April</t>
  </si>
  <si>
    <t>Mai</t>
  </si>
  <si>
    <t>Juni</t>
  </si>
  <si>
    <t>Juli</t>
  </si>
  <si>
    <t>August</t>
  </si>
  <si>
    <t>September</t>
  </si>
  <si>
    <t>Oktober</t>
  </si>
  <si>
    <t>November</t>
  </si>
  <si>
    <t>Dezember</t>
  </si>
  <si>
    <t>K</t>
  </si>
  <si>
    <t>U</t>
  </si>
  <si>
    <t>R</t>
  </si>
  <si>
    <t>Vermerke:</t>
  </si>
  <si>
    <t>X</t>
  </si>
  <si>
    <t>Fu</t>
  </si>
  <si>
    <t>Januar</t>
  </si>
  <si>
    <t>Februar</t>
  </si>
  <si>
    <t>März</t>
  </si>
  <si>
    <t>bis</t>
  </si>
  <si>
    <t>Gesamt</t>
  </si>
  <si>
    <t>Anwesenheitstage</t>
  </si>
  <si>
    <t>Krankheitstage</t>
  </si>
  <si>
    <t>Urlaubstage</t>
  </si>
  <si>
    <t>gesetzliche Feiertage</t>
  </si>
  <si>
    <t>geboren am</t>
  </si>
  <si>
    <t>Name der Einrichtung (mit Anschrift)</t>
  </si>
  <si>
    <t>Einschulung</t>
  </si>
  <si>
    <t>Anwesenheitsliste</t>
  </si>
  <si>
    <t>I. Quartal</t>
  </si>
  <si>
    <t>II. Quartal</t>
  </si>
  <si>
    <t>III. Quartal</t>
  </si>
  <si>
    <t>IV. Quartal</t>
  </si>
  <si>
    <t>verbleibende FT</t>
  </si>
  <si>
    <t>Rückstellung</t>
  </si>
  <si>
    <t>Kürzung FT</t>
  </si>
  <si>
    <t>BWZ von</t>
  </si>
  <si>
    <t>BWZ bis</t>
  </si>
  <si>
    <t>Jahresanfang</t>
  </si>
  <si>
    <t>Jahresende</t>
  </si>
  <si>
    <t>Abrechnungstage</t>
  </si>
  <si>
    <t>Abrechnungstage kumulativ</t>
  </si>
  <si>
    <t>Zeitraum</t>
  </si>
  <si>
    <t>Name, Vorname(n)</t>
  </si>
  <si>
    <t>Träger der Einrichtung</t>
  </si>
  <si>
    <t>Landkreis Nordsachsen</t>
  </si>
  <si>
    <t>Sozialamt</t>
  </si>
  <si>
    <t>04855 Torgau</t>
  </si>
  <si>
    <t>Rechnung</t>
  </si>
  <si>
    <t>Einrichtung</t>
  </si>
  <si>
    <t>für</t>
  </si>
  <si>
    <t>bezahlte Fehltage kumulativ</t>
  </si>
  <si>
    <t>IBAN</t>
  </si>
  <si>
    <t>Unterschrift/Stempel</t>
  </si>
  <si>
    <t>Pauschalen</t>
  </si>
  <si>
    <t>Hort</t>
  </si>
  <si>
    <t>Zahltage/Jahr</t>
  </si>
  <si>
    <t>Kürzung</t>
  </si>
  <si>
    <t>Anschrift (PLZ Ort (OT: Ortsteil), Straße Hausnummer)</t>
  </si>
  <si>
    <t>Unterschrift, Stempel</t>
  </si>
  <si>
    <r>
      <rPr>
        <b/>
        <vertAlign val="subscript"/>
        <sz val="9"/>
        <rFont val="Arial"/>
        <family val="2"/>
      </rPr>
      <t>Monat</t>
    </r>
    <r>
      <rPr>
        <b/>
        <sz val="9"/>
        <rFont val="Arial"/>
        <family val="2"/>
      </rPr>
      <t xml:space="preserve">     </t>
    </r>
    <r>
      <rPr>
        <b/>
        <vertAlign val="superscript"/>
        <sz val="9"/>
        <rFont val="Arial"/>
        <family val="2"/>
      </rPr>
      <t>Tag</t>
    </r>
  </si>
  <si>
    <t>Für die Richtigkeit der An-/Abwesenheitstage:</t>
  </si>
  <si>
    <t>Kindergarten</t>
  </si>
  <si>
    <t xml:space="preserve">   Kostensatz:</t>
  </si>
  <si>
    <t>Kinderkrippe</t>
  </si>
  <si>
    <t>anerkannte Kostentage:</t>
  </si>
  <si>
    <t xml:space="preserve">  Zahlbetrag:</t>
  </si>
  <si>
    <t>Kuraufenthalt/Reha</t>
  </si>
  <si>
    <t>Kur</t>
  </si>
  <si>
    <t>Fehltage unentschuldigt</t>
  </si>
  <si>
    <t>Samstage, Sonntage</t>
  </si>
  <si>
    <r>
      <rPr>
        <b/>
        <sz val="6"/>
        <rFont val="Arial"/>
        <family val="2"/>
      </rPr>
      <t>Kur</t>
    </r>
    <r>
      <rPr>
        <sz val="6"/>
        <rFont val="Arial"/>
        <family val="2"/>
      </rPr>
      <t xml:space="preserve">-Tage werden wir wie </t>
    </r>
    <r>
      <rPr>
        <b/>
        <sz val="6"/>
        <rFont val="Arial"/>
        <family val="2"/>
      </rPr>
      <t>K</t>
    </r>
    <r>
      <rPr>
        <sz val="6"/>
        <rFont val="Arial"/>
        <family val="2"/>
      </rPr>
      <t xml:space="preserve">-Tage behandelt.
Bei Schließung an Brückentagen ist ein </t>
    </r>
    <r>
      <rPr>
        <b/>
        <sz val="6"/>
        <rFont val="Arial"/>
        <family val="2"/>
      </rPr>
      <t>R</t>
    </r>
    <r>
      <rPr>
        <sz val="6"/>
        <rFont val="Arial"/>
        <family val="2"/>
      </rPr>
      <t xml:space="preserve"> einzutragen!</t>
    </r>
  </si>
  <si>
    <t>Bewilligungszeitraum:</t>
  </si>
  <si>
    <t>Betreuungsbereich/-satz</t>
  </si>
  <si>
    <r>
      <t xml:space="preserve">Bitte </t>
    </r>
    <r>
      <rPr>
        <sz val="10"/>
        <color theme="1"/>
        <rFont val="Times New Roman"/>
        <family val="1"/>
      </rPr>
      <t>▲</t>
    </r>
    <r>
      <rPr>
        <i/>
        <sz val="7"/>
        <color theme="1"/>
        <rFont val="Arial"/>
        <family val="2"/>
      </rPr>
      <t xml:space="preserve"> hier einen Abrechnungszeitraum auswählen.
Der Betreuungsbereich ist auf der Anwesenheitsliste (über geboren am) zu finden!</t>
    </r>
  </si>
  <si>
    <r>
      <t>Diese (Fehl-)Tage können</t>
    </r>
    <r>
      <rPr>
        <b/>
        <sz val="6"/>
        <rFont val="Arial"/>
        <family val="2"/>
      </rPr>
      <t xml:space="preserve"> nicht</t>
    </r>
    <r>
      <rPr>
        <sz val="6"/>
        <rFont val="Arial"/>
        <family val="2"/>
      </rPr>
      <t xml:space="preserve"> abgerechnet werden.
Diese werden bei den Gesamttagen </t>
    </r>
    <r>
      <rPr>
        <b/>
        <sz val="6"/>
        <rFont val="Arial"/>
        <family val="2"/>
      </rPr>
      <t>nicht</t>
    </r>
    <r>
      <rPr>
        <sz val="6"/>
        <rFont val="Arial"/>
        <family val="2"/>
      </rPr>
      <t xml:space="preserve"> berücksichtigt.
Fehlende Einträge an Brückentagen werden wie </t>
    </r>
    <r>
      <rPr>
        <b/>
        <sz val="6"/>
        <rFont val="Arial"/>
        <family val="2"/>
      </rPr>
      <t>R</t>
    </r>
    <r>
      <rPr>
        <sz val="6"/>
        <rFont val="Arial"/>
        <family val="2"/>
      </rPr>
      <t xml:space="preserve">-Tage,
an den übrigen Öffnungstagen wie </t>
    </r>
    <r>
      <rPr>
        <b/>
        <sz val="6"/>
        <rFont val="Arial"/>
        <family val="2"/>
      </rPr>
      <t>Fu</t>
    </r>
    <r>
      <rPr>
        <sz val="6"/>
        <rFont val="Arial"/>
        <family val="2"/>
      </rPr>
      <t>-Tage behandelt.</t>
    </r>
  </si>
  <si>
    <t>Träger der Eingliederungshilfe</t>
  </si>
  <si>
    <t>Zurückstellung</t>
  </si>
  <si>
    <t>Eingliederungshilfe nach § 113 Abs. 2 Nr. 3 SGB IX</t>
  </si>
  <si>
    <t>Eingliederungshilfe</t>
  </si>
  <si>
    <t>Zahlbetrag:</t>
  </si>
  <si>
    <t>Verwendungszweck</t>
  </si>
  <si>
    <t>Brücken-/Schließtage</t>
  </si>
  <si>
    <t>Zahlungsempfänger</t>
  </si>
  <si>
    <t>Bitte überweisen Sie den Betrag auf das unten genannte Konto unter Angabe des Verwendungszwecks</t>
  </si>
  <si>
    <t>Name des Kindes; Geburtsdatum</t>
  </si>
  <si>
    <t>Berechnungsparameter</t>
  </si>
  <si>
    <t>Schließtage/Betriebsruhe</t>
  </si>
  <si>
    <t>Sa</t>
  </si>
  <si>
    <t>So</t>
  </si>
  <si>
    <t>F</t>
  </si>
  <si>
    <t>Z</t>
  </si>
  <si>
    <t>Q</t>
  </si>
  <si>
    <t>Das Tabellenblatt "Rechnung" enthält ein Layout, welches einer vereinfachten Rechnung nachempfunden ist.</t>
  </si>
  <si>
    <t>Auf dem Tabellenblatt können Sie lediglich in den grau unterlegten Zellen/Bereichen Eintragungen vornehmen bzw. eine Auswahl treffen.</t>
  </si>
  <si>
    <t>Dieses Rechnungsformular ist optional und es ist Ihnen freigestellt, ob Sie dieses für die Abrechnung gegenüber dem Sozialamt verwenden.</t>
  </si>
  <si>
    <t>Oberer Bereich</t>
  </si>
  <si>
    <t>Mittlerer Bereich</t>
  </si>
  <si>
    <t>Unterer Bereich</t>
  </si>
  <si>
    <t>Für die Angaben zur Bankverbindung sowie dem Verwendungszweck erscheint eine neue Zeile ganz am Ende der Anwesenheitsliste (bitte nicht die Zeile Vermerke für Bankverbindung/VWZ verwenden).</t>
  </si>
  <si>
    <t>Zur Nutzung der Abrechnungsfunktion direkt auf der Anwesenheitsliste ist das Kontrollkästchen - wie in dem Hinweisfenster beschrieben - zu aktivieren. Danach ist eine Auswahl des Abrechnungszeitraums unterhalb der Zeile Vermerke vorzunehemen.</t>
  </si>
  <si>
    <t>Im unteren Bereich befindet sich eine Zeile für Vermerke, ein weiteres Hinweisfenster für Eingaben (sofern die Abrechnung nur auf der Anwesenheitsliste selbst erfolgen soll - also ohne das Tabellenblatt "Rechnung" zu verwenden), sowie in der rechten Ecke Hinweisfenster, für nicht bezahlte Fehltage (nur sichtbar, wenn finanzierbare Fehltage überschritten worden sind).</t>
  </si>
  <si>
    <t>Tabellenblatt Rechnung</t>
  </si>
  <si>
    <t>Im mitteleren Bereich befindet sich die Kalendermatrix, in der die An-/Abwesenheitssachverhalte erfasst werden. Das Erscheinungsbild kann sich in Abhängigkeit zu den Eingaben im oberen Bereich verändern.</t>
  </si>
  <si>
    <t>Dieser besteht im Wesentlichen aus den Angaben zum Kind, dem Bewilligungszeitraum, der Fehltagsberechnung und der Legende.</t>
  </si>
  <si>
    <t>Bitte folgen Sie dabei den Anweisungen in den Hinweisfenstern, die an unterschiedlichen Stellen der Liste je nach Fortschritt der Eintragungen angezeigt werden.</t>
  </si>
  <si>
    <t>seit 2023</t>
  </si>
  <si>
    <t>Wenn die Abrechnung direkt auf der Anwesenheitsliste erfolgt, muss das Tabellenblatt "Rechnung" nicht zusätzlich ausgedruckt werden!</t>
  </si>
  <si>
    <t>In der Orientierungshilfe Integration auf unserer Internetseite finden aus ausführlichere Informationen zu Themen der Integration - von der Antragstellung bis zur Abrechnung der Leistung.</t>
  </si>
  <si>
    <r>
      <t xml:space="preserve">Das Sozialamt des Landkreises Nordsachsen stellt den Integrationseinrichtungen für die Abrechnung der Integrationsleistungen jährlich eine Anwesenheitsliste zur Verfügung, um die An-/Abwesenheitssachverhalte unkompliziert erfassen und die sich daraus ergebenden Kosten schnell berechnen zu können. Vor der </t>
    </r>
    <r>
      <rPr>
        <b/>
        <sz val="10"/>
        <rFont val="Arial"/>
        <family val="2"/>
      </rPr>
      <t>erstmaligen</t>
    </r>
    <r>
      <rPr>
        <sz val="10"/>
        <rFont val="Arial"/>
        <family val="2"/>
      </rPr>
      <t xml:space="preserve"> Nutzung der Anwesenheitsliste in dieser Form, lesen Sie sich bitte die folgenden Hinweise zum Aufbau/Umgang mit der Liste durch.</t>
    </r>
  </si>
  <si>
    <t>Monat</t>
  </si>
  <si>
    <t>Wechsel Krippe&gt;KiTa mgl. ab</t>
  </si>
  <si>
    <t>Zahlbetrag</t>
  </si>
  <si>
    <t>Kostensatz</t>
  </si>
  <si>
    <t>Der Wechsel von Kindern aus der Krippe in den Kindergarten ist an der entsprechenden Stelle zu vermerken. Die Berechnung der höheren Pauschale erfolgt ab dem 1. des Wechselmonats.</t>
  </si>
  <si>
    <t>Bitte auswählen!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</si>
</sst>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
    <numFmt numFmtId="166" formatCode="#,##0.00\ &quot;€&quot;"/>
    <numFmt numFmtId="167" formatCode="[$-407]d/\ mmmm\ yyyy;@"/>
    <numFmt numFmtId="168" formatCode="0&quot; Öffnungstage X&quot;"/>
  </numFmts>
  <fonts count="34" x14ac:knownFonts="1">
    <font>
      <sz val="10"/>
      <name val="Arial"/>
    </font>
    <font>
      <sz val="8"/>
      <name val="Arial"/>
      <family val="2"/>
    </font>
    <font>
      <sz val="10"/>
      <name val="Arial"/>
      <family val="2"/>
    </font>
    <font>
      <b/>
      <sz val="10"/>
      <name val="Arial"/>
      <family val="2"/>
    </font>
    <font>
      <b/>
      <sz val="8"/>
      <name val="Arial"/>
      <family val="2"/>
    </font>
    <font>
      <sz val="6"/>
      <name val="Arial"/>
      <family val="2"/>
    </font>
    <font>
      <b/>
      <sz val="6"/>
      <name val="Arial"/>
      <family val="2"/>
    </font>
    <font>
      <sz val="7"/>
      <name val="Arial"/>
      <family val="2"/>
    </font>
    <font>
      <b/>
      <sz val="9"/>
      <name val="Arial"/>
      <family val="2"/>
    </font>
    <font>
      <sz val="8"/>
      <color theme="0"/>
      <name val="Arial"/>
      <family val="2"/>
    </font>
    <font>
      <b/>
      <sz val="8"/>
      <color theme="1"/>
      <name val="Arial"/>
      <family val="2"/>
    </font>
    <font>
      <sz val="9"/>
      <name val="Arial"/>
      <family val="2"/>
    </font>
    <font>
      <b/>
      <u/>
      <sz val="12"/>
      <name val="Arial"/>
      <family val="2"/>
    </font>
    <font>
      <sz val="11"/>
      <name val="Arial"/>
      <family val="2"/>
    </font>
    <font>
      <b/>
      <sz val="11"/>
      <color theme="1"/>
      <name val="Arial"/>
      <family val="2"/>
    </font>
    <font>
      <b/>
      <sz val="11"/>
      <name val="Arial"/>
      <family val="2"/>
    </font>
    <font>
      <b/>
      <sz val="18"/>
      <name val="Arial"/>
      <family val="2"/>
    </font>
    <font>
      <sz val="18"/>
      <name val="Arial"/>
      <family val="2"/>
    </font>
    <font>
      <b/>
      <sz val="8"/>
      <color indexed="81"/>
      <name val="Tahoma"/>
      <family val="2"/>
    </font>
    <font>
      <sz val="6.5"/>
      <name val="Arial"/>
      <family val="2"/>
    </font>
    <font>
      <b/>
      <sz val="7"/>
      <name val="Arial"/>
      <family val="2"/>
    </font>
    <font>
      <b/>
      <vertAlign val="subscript"/>
      <sz val="9"/>
      <name val="Arial"/>
      <family val="2"/>
    </font>
    <font>
      <b/>
      <vertAlign val="superscript"/>
      <sz val="9"/>
      <name val="Arial"/>
      <family val="2"/>
    </font>
    <font>
      <i/>
      <sz val="7"/>
      <color theme="1"/>
      <name val="Arial"/>
      <family val="2"/>
    </font>
    <font>
      <i/>
      <sz val="7"/>
      <name val="Arial"/>
      <family val="2"/>
    </font>
    <font>
      <sz val="8"/>
      <color rgb="FFC00000"/>
      <name val="Arial"/>
      <family val="2"/>
    </font>
    <font>
      <sz val="10"/>
      <color theme="1"/>
      <name val="Times New Roman"/>
      <family val="1"/>
    </font>
    <font>
      <b/>
      <sz val="8"/>
      <color rgb="FFC00000"/>
      <name val="Arial"/>
      <family val="2"/>
    </font>
    <font>
      <b/>
      <sz val="8"/>
      <color theme="0"/>
      <name val="Arial"/>
      <family val="2"/>
    </font>
    <font>
      <b/>
      <sz val="14"/>
      <name val="Arial"/>
      <family val="2"/>
    </font>
    <font>
      <b/>
      <u/>
      <sz val="10"/>
      <name val="Arial"/>
      <family val="2"/>
    </font>
    <font>
      <u/>
      <sz val="10"/>
      <color theme="10"/>
      <name val="Arial"/>
    </font>
    <font>
      <b/>
      <sz val="9"/>
      <color theme="0"/>
      <name val="Arial"/>
      <family val="2"/>
    </font>
    <font>
      <i/>
      <u/>
      <sz val="10"/>
      <name val="Arial"/>
      <family val="2"/>
    </font>
  </fonts>
  <fills count="8">
    <fill>
      <patternFill patternType="none"/>
    </fill>
    <fill>
      <patternFill patternType="gray125"/>
    </fill>
    <fill>
      <patternFill patternType="lightUp">
        <fgColor theme="0" tint="-0.24994659260841701"/>
        <bgColor indexed="65"/>
      </patternFill>
    </fill>
    <fill>
      <patternFill patternType="solid">
        <fgColor rgb="FF404E6B"/>
        <bgColor indexed="64"/>
      </patternFill>
    </fill>
    <fill>
      <patternFill patternType="gray0625">
        <bgColor rgb="FFFFFF00"/>
      </patternFill>
    </fill>
    <fill>
      <patternFill patternType="solid">
        <fgColor auto="1"/>
        <bgColor indexed="64"/>
      </patternFill>
    </fill>
    <fill>
      <patternFill patternType="solid">
        <fgColor rgb="FF97B945"/>
        <bgColor indexed="64"/>
      </patternFill>
    </fill>
    <fill>
      <patternFill patternType="solid">
        <fgColor theme="0" tint="-0.149967955565050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auto="1"/>
      </bottom>
      <diagonal/>
    </border>
    <border>
      <left/>
      <right style="thin">
        <color indexed="64"/>
      </right>
      <top/>
      <bottom style="thin">
        <color indexed="64"/>
      </bottom>
      <diagonal/>
    </border>
    <border>
      <left/>
      <right/>
      <top style="dotted">
        <color auto="1"/>
      </top>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double">
        <color auto="1"/>
      </left>
      <right/>
      <top/>
      <bottom/>
      <diagonal/>
    </border>
    <border>
      <left style="double">
        <color auto="1"/>
      </left>
      <right/>
      <top/>
      <bottom style="thin">
        <color indexed="64"/>
      </bottom>
      <diagonal/>
    </border>
    <border>
      <left style="double">
        <color auto="1"/>
      </left>
      <right/>
      <top style="thin">
        <color indexed="64"/>
      </top>
      <bottom/>
      <diagonal/>
    </border>
    <border>
      <left/>
      <right style="double">
        <color auto="1"/>
      </right>
      <top/>
      <bottom/>
      <diagonal/>
    </border>
    <border>
      <left style="thick">
        <color indexed="64"/>
      </left>
      <right style="thin">
        <color indexed="64"/>
      </right>
      <top style="thin">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ck">
        <color indexed="64"/>
      </left>
      <right/>
      <top style="thin">
        <color indexed="64"/>
      </top>
      <bottom style="thin">
        <color indexed="64"/>
      </bottom>
      <diagonal/>
    </border>
  </borders>
  <cellStyleXfs count="2">
    <xf numFmtId="0" fontId="0" fillId="0" borderId="0"/>
    <xf numFmtId="0" fontId="31" fillId="0" borderId="0" applyNumberFormat="0" applyFill="0" applyBorder="0" applyAlignment="0" applyProtection="0"/>
  </cellStyleXfs>
  <cellXfs count="268">
    <xf numFmtId="0" fontId="0" fillId="0" borderId="0" xfId="0"/>
    <xf numFmtId="0" fontId="4" fillId="0" borderId="1" xfId="0" applyFont="1" applyBorder="1" applyAlignment="1" applyProtection="1">
      <alignment horizontal="center"/>
    </xf>
    <xf numFmtId="0" fontId="3" fillId="0" borderId="0" xfId="0" applyFont="1" applyProtection="1"/>
    <xf numFmtId="0" fontId="0" fillId="0" borderId="0" xfId="0" applyProtection="1"/>
    <xf numFmtId="0" fontId="0" fillId="0" borderId="0" xfId="0" applyBorder="1" applyProtection="1"/>
    <xf numFmtId="0" fontId="2" fillId="0" borderId="0" xfId="0" applyFont="1" applyProtection="1"/>
    <xf numFmtId="0" fontId="2" fillId="0" borderId="0" xfId="0" applyFont="1" applyAlignment="1" applyProtection="1">
      <alignment horizontal="center"/>
    </xf>
    <xf numFmtId="0" fontId="5" fillId="0" borderId="0" xfId="0" applyFont="1" applyAlignment="1" applyProtection="1">
      <alignment vertical="center"/>
    </xf>
    <xf numFmtId="0" fontId="1" fillId="0" borderId="0" xfId="0" applyFont="1" applyProtection="1"/>
    <xf numFmtId="0" fontId="4" fillId="0" borderId="1" xfId="0" applyFont="1" applyBorder="1" applyProtection="1"/>
    <xf numFmtId="164" fontId="4" fillId="0" borderId="1" xfId="0" applyNumberFormat="1" applyFont="1" applyBorder="1" applyAlignment="1" applyProtection="1">
      <alignment horizontal="center"/>
    </xf>
    <xf numFmtId="0" fontId="4" fillId="0" borderId="0" xfId="0" applyFont="1" applyAlignment="1" applyProtection="1">
      <alignment horizontal="center"/>
    </xf>
    <xf numFmtId="0" fontId="0" fillId="0" borderId="5" xfId="0" applyBorder="1" applyProtection="1"/>
    <xf numFmtId="0" fontId="2" fillId="0" borderId="0" xfId="0" applyFont="1" applyBorder="1" applyAlignment="1" applyProtection="1">
      <alignment horizontal="left"/>
    </xf>
    <xf numFmtId="0" fontId="0" fillId="0" borderId="7" xfId="0" applyBorder="1" applyProtection="1"/>
    <xf numFmtId="0" fontId="0" fillId="0" borderId="6" xfId="0" applyBorder="1" applyProtection="1"/>
    <xf numFmtId="0" fontId="2" fillId="0" borderId="0" xfId="0" applyFont="1" applyBorder="1" applyAlignment="1" applyProtection="1">
      <alignment horizontal="center"/>
    </xf>
    <xf numFmtId="0" fontId="1" fillId="0" borderId="7" xfId="0" applyFont="1" applyBorder="1" applyProtection="1"/>
    <xf numFmtId="0" fontId="2" fillId="0" borderId="0" xfId="0" applyFont="1" applyBorder="1" applyProtection="1"/>
    <xf numFmtId="0" fontId="3" fillId="0" borderId="0" xfId="0" applyFont="1" applyBorder="1" applyProtection="1"/>
    <xf numFmtId="0" fontId="0" fillId="0" borderId="0" xfId="0" applyBorder="1" applyAlignment="1" applyProtection="1">
      <alignment horizontal="left"/>
    </xf>
    <xf numFmtId="14" fontId="2" fillId="0" borderId="0" xfId="0" applyNumberFormat="1" applyFont="1" applyBorder="1" applyAlignment="1" applyProtection="1">
      <alignment horizontal="left"/>
    </xf>
    <xf numFmtId="0" fontId="0" fillId="0" borderId="0" xfId="0" applyBorder="1" applyAlignment="1" applyProtection="1"/>
    <xf numFmtId="0" fontId="7" fillId="0" borderId="4" xfId="0" applyFont="1" applyBorder="1" applyAlignment="1" applyProtection="1">
      <alignment vertical="top"/>
    </xf>
    <xf numFmtId="0" fontId="0" fillId="0" borderId="10" xfId="0" applyBorder="1" applyProtection="1"/>
    <xf numFmtId="0" fontId="3" fillId="0" borderId="6" xfId="0" applyFont="1" applyBorder="1" applyAlignment="1" applyProtection="1">
      <alignment horizontal="center"/>
    </xf>
    <xf numFmtId="0" fontId="1" fillId="0" borderId="0" xfId="0" applyFont="1" applyBorder="1" applyAlignment="1" applyProtection="1">
      <alignment vertical="center"/>
    </xf>
    <xf numFmtId="0" fontId="0" fillId="0" borderId="11" xfId="0" applyBorder="1" applyProtection="1"/>
    <xf numFmtId="0" fontId="0" fillId="0" borderId="0" xfId="0" applyNumberFormat="1" applyProtection="1"/>
    <xf numFmtId="165" fontId="1" fillId="0" borderId="0" xfId="0" applyNumberFormat="1" applyFont="1" applyProtection="1"/>
    <xf numFmtId="0" fontId="2" fillId="0" borderId="0" xfId="0" applyNumberFormat="1" applyFont="1" applyProtection="1"/>
    <xf numFmtId="0" fontId="2" fillId="0" borderId="0" xfId="0" applyFont="1"/>
    <xf numFmtId="14" fontId="0" fillId="0" borderId="0" xfId="0" applyNumberFormat="1"/>
    <xf numFmtId="0" fontId="0" fillId="0" borderId="0" xfId="0" applyAlignment="1"/>
    <xf numFmtId="0" fontId="0" fillId="0" borderId="0" xfId="0" applyBorder="1"/>
    <xf numFmtId="0" fontId="7" fillId="0" borderId="4" xfId="0" applyFont="1" applyBorder="1" applyAlignment="1">
      <alignment vertical="top"/>
    </xf>
    <xf numFmtId="0" fontId="13" fillId="0" borderId="0" xfId="0" applyFont="1" applyAlignment="1">
      <alignment horizontal="right"/>
    </xf>
    <xf numFmtId="0" fontId="15" fillId="0" borderId="0" xfId="0" applyFont="1"/>
    <xf numFmtId="0" fontId="1" fillId="0" borderId="6" xfId="0" applyFont="1" applyBorder="1"/>
    <xf numFmtId="0" fontId="1" fillId="0" borderId="7" xfId="0" applyFont="1" applyBorder="1"/>
    <xf numFmtId="0" fontId="4" fillId="0" borderId="7" xfId="0" applyFont="1" applyBorder="1" applyAlignment="1">
      <alignment horizontal="center"/>
    </xf>
    <xf numFmtId="0" fontId="1" fillId="0" borderId="0" xfId="0" applyFont="1"/>
    <xf numFmtId="0" fontId="7" fillId="0" borderId="4" xfId="0" applyFont="1" applyBorder="1"/>
    <xf numFmtId="0" fontId="3" fillId="0" borderId="0" xfId="0" applyFont="1"/>
    <xf numFmtId="167" fontId="3" fillId="0" borderId="0" xfId="0" applyNumberFormat="1" applyFont="1"/>
    <xf numFmtId="0" fontId="0" fillId="0" borderId="12" xfId="0" applyBorder="1"/>
    <xf numFmtId="0" fontId="5" fillId="0" borderId="12" xfId="0" applyFont="1" applyBorder="1"/>
    <xf numFmtId="0" fontId="14" fillId="0" borderId="0" xfId="0" applyFont="1" applyAlignment="1" applyProtection="1">
      <alignment horizontal="center"/>
      <protection locked="0"/>
    </xf>
    <xf numFmtId="0" fontId="11" fillId="0" borderId="0" xfId="0" applyFont="1" applyBorder="1" applyAlignment="1" applyProtection="1"/>
    <xf numFmtId="0" fontId="2" fillId="0" borderId="0" xfId="0" applyFont="1" applyAlignment="1" applyProtection="1">
      <alignment horizontal="center"/>
    </xf>
    <xf numFmtId="1" fontId="0" fillId="0" borderId="0" xfId="0" applyNumberFormat="1" applyProtection="1"/>
    <xf numFmtId="0" fontId="16" fillId="0" borderId="10" xfId="0" applyFont="1" applyBorder="1" applyAlignment="1" applyProtection="1">
      <alignment horizontal="left"/>
    </xf>
    <xf numFmtId="0" fontId="16" fillId="0" borderId="10" xfId="0" applyFont="1" applyBorder="1" applyProtection="1"/>
    <xf numFmtId="0" fontId="17" fillId="0" borderId="10" xfId="0" applyFont="1" applyBorder="1" applyProtection="1"/>
    <xf numFmtId="1" fontId="16" fillId="0" borderId="10" xfId="0" applyNumberFormat="1" applyFont="1" applyBorder="1" applyAlignment="1" applyProtection="1">
      <alignment horizontal="left"/>
    </xf>
    <xf numFmtId="1" fontId="16" fillId="0" borderId="10" xfId="0" applyNumberFormat="1" applyFont="1" applyBorder="1" applyAlignment="1">
      <alignment horizontal="left"/>
    </xf>
    <xf numFmtId="0" fontId="0" fillId="0" borderId="10" xfId="0" applyBorder="1" applyAlignment="1"/>
    <xf numFmtId="165" fontId="0" fillId="0" borderId="0" xfId="0" applyNumberFormat="1" applyProtection="1"/>
    <xf numFmtId="0" fontId="2" fillId="0" borderId="0" xfId="0" applyFont="1" applyAlignment="1" applyProtection="1">
      <alignment horizontal="center"/>
    </xf>
    <xf numFmtId="0" fontId="8" fillId="0" borderId="14" xfId="0" applyFont="1" applyBorder="1" applyAlignment="1" applyProtection="1">
      <alignment wrapText="1"/>
    </xf>
    <xf numFmtId="0" fontId="0" fillId="0" borderId="13" xfId="0" applyBorder="1" applyProtection="1"/>
    <xf numFmtId="0" fontId="19" fillId="0" borderId="13" xfId="0" applyFont="1" applyBorder="1" applyProtection="1"/>
    <xf numFmtId="0" fontId="1" fillId="0" borderId="13" xfId="0" applyFont="1" applyFill="1" applyBorder="1" applyAlignment="1" applyProtection="1">
      <alignment horizontal="center"/>
    </xf>
    <xf numFmtId="0" fontId="9" fillId="0" borderId="0" xfId="0" applyFont="1" applyBorder="1" applyAlignment="1" applyProtection="1"/>
    <xf numFmtId="0" fontId="1" fillId="0" borderId="0" xfId="0" applyNumberFormat="1" applyFont="1" applyBorder="1" applyProtection="1"/>
    <xf numFmtId="0" fontId="1" fillId="0" borderId="0" xfId="0" applyFont="1" applyBorder="1" applyProtection="1"/>
    <xf numFmtId="0" fontId="1" fillId="0" borderId="13" xfId="0" applyFont="1" applyFill="1" applyBorder="1" applyAlignment="1" applyProtection="1"/>
    <xf numFmtId="165" fontId="0" fillId="0" borderId="0" xfId="0" applyNumberFormat="1" applyProtection="1">
      <protection locked="0"/>
    </xf>
    <xf numFmtId="0" fontId="1" fillId="0" borderId="0" xfId="0" applyNumberFormat="1" applyFont="1" applyProtection="1"/>
    <xf numFmtId="165" fontId="4" fillId="0" borderId="0" xfId="0" applyNumberFormat="1" applyFont="1" applyProtection="1"/>
    <xf numFmtId="0" fontId="0" fillId="0" borderId="13" xfId="0" applyBorder="1" applyAlignment="1"/>
    <xf numFmtId="164" fontId="4" fillId="2" borderId="1" xfId="0" applyNumberFormat="1" applyFont="1" applyFill="1" applyBorder="1" applyAlignment="1" applyProtection="1">
      <alignment horizontal="center"/>
    </xf>
    <xf numFmtId="0" fontId="4" fillId="2" borderId="0" xfId="0" applyFont="1" applyFill="1" applyAlignment="1" applyProtection="1">
      <alignment horizontal="center"/>
    </xf>
    <xf numFmtId="165" fontId="0" fillId="0" borderId="13" xfId="0" applyNumberFormat="1" applyBorder="1" applyAlignment="1" applyProtection="1">
      <alignment horizontal="left"/>
    </xf>
    <xf numFmtId="165" fontId="0" fillId="0" borderId="13" xfId="0" applyNumberFormat="1" applyBorder="1" applyAlignment="1"/>
    <xf numFmtId="0" fontId="0" fillId="0" borderId="0" xfId="0" applyAlignment="1">
      <alignment horizontal="left"/>
    </xf>
    <xf numFmtId="0" fontId="0" fillId="3" borderId="7" xfId="0" applyFill="1" applyBorder="1" applyProtection="1"/>
    <xf numFmtId="0" fontId="0" fillId="4" borderId="7" xfId="0" applyFill="1" applyBorder="1" applyProtection="1"/>
    <xf numFmtId="0" fontId="7" fillId="0" borderId="0" xfId="0" applyFont="1" applyBorder="1"/>
    <xf numFmtId="0" fontId="4" fillId="0" borderId="0" xfId="0" applyFont="1" applyFill="1" applyBorder="1" applyAlignment="1" applyProtection="1">
      <protection locked="0"/>
    </xf>
    <xf numFmtId="0" fontId="25" fillId="0" borderId="0" xfId="0" applyFont="1" applyFill="1" applyProtection="1"/>
    <xf numFmtId="0" fontId="1" fillId="0" borderId="0" xfId="0" applyFont="1" applyBorder="1" applyAlignment="1" applyProtection="1"/>
    <xf numFmtId="0" fontId="2" fillId="0" borderId="0" xfId="0" applyFont="1" applyBorder="1" applyAlignment="1" applyProtection="1"/>
    <xf numFmtId="0" fontId="0" fillId="0" borderId="0" xfId="0" applyAlignment="1"/>
    <xf numFmtId="0" fontId="1" fillId="0" borderId="0" xfId="0" applyFont="1" applyAlignment="1">
      <alignment vertical="center"/>
    </xf>
    <xf numFmtId="165" fontId="1" fillId="0" borderId="0" xfId="0" applyNumberFormat="1" applyFont="1" applyAlignment="1" applyProtection="1">
      <alignment vertical="center"/>
    </xf>
    <xf numFmtId="165" fontId="1" fillId="0" borderId="0" xfId="0" applyNumberFormat="1" applyFont="1" applyAlignment="1">
      <alignment vertical="center"/>
    </xf>
    <xf numFmtId="165" fontId="1" fillId="0" borderId="0" xfId="0" applyNumberFormat="1" applyFont="1" applyBorder="1" applyProtection="1"/>
    <xf numFmtId="165" fontId="1" fillId="0" borderId="0" xfId="0" applyNumberFormat="1" applyFont="1" applyFill="1" applyBorder="1" applyProtection="1"/>
    <xf numFmtId="0" fontId="7" fillId="0" borderId="0" xfId="0" applyFont="1" applyAlignment="1" applyProtection="1">
      <alignment wrapText="1"/>
    </xf>
    <xf numFmtId="166" fontId="1" fillId="0" borderId="0" xfId="0" applyNumberFormat="1" applyFont="1" applyBorder="1" applyAlignment="1" applyProtection="1">
      <alignment horizontal="center"/>
    </xf>
    <xf numFmtId="0" fontId="1" fillId="0" borderId="7" xfId="0" applyFont="1" applyBorder="1" applyAlignment="1" applyProtection="1">
      <alignment horizontal="center"/>
    </xf>
    <xf numFmtId="0" fontId="4" fillId="0" borderId="0" xfId="0" applyFont="1" applyBorder="1" applyProtection="1"/>
    <xf numFmtId="0" fontId="2" fillId="0" borderId="0" xfId="0" applyNumberFormat="1" applyFont="1" applyBorder="1" applyAlignment="1" applyProtection="1">
      <alignment horizontal="left"/>
      <protection locked="0"/>
    </xf>
    <xf numFmtId="0" fontId="0" fillId="0" borderId="0" xfId="0" applyNumberFormat="1" applyBorder="1" applyAlignment="1" applyProtection="1">
      <alignment horizontal="left"/>
      <protection locked="0"/>
    </xf>
    <xf numFmtId="0" fontId="0" fillId="0" borderId="2" xfId="0" applyNumberFormat="1" applyBorder="1" applyAlignment="1" applyProtection="1">
      <alignment horizontal="left"/>
      <protection locked="0"/>
    </xf>
    <xf numFmtId="0" fontId="20" fillId="0" borderId="15" xfId="0" applyFont="1" applyBorder="1" applyAlignment="1" applyProtection="1">
      <alignment vertical="center"/>
    </xf>
    <xf numFmtId="0" fontId="19" fillId="0" borderId="17" xfId="0" applyFont="1" applyBorder="1" applyAlignment="1" applyProtection="1">
      <alignment vertical="top"/>
    </xf>
    <xf numFmtId="0" fontId="19" fillId="0" borderId="0" xfId="0" applyNumberFormat="1" applyFont="1" applyAlignment="1" applyProtection="1">
      <alignment vertical="top"/>
    </xf>
    <xf numFmtId="0" fontId="19" fillId="0" borderId="0" xfId="0" applyNumberFormat="1" applyFont="1" applyBorder="1" applyAlignment="1" applyProtection="1">
      <alignment vertical="top"/>
    </xf>
    <xf numFmtId="0" fontId="4" fillId="0" borderId="0" xfId="0" applyFont="1" applyBorder="1" applyAlignment="1" applyProtection="1">
      <alignment vertical="center"/>
    </xf>
    <xf numFmtId="0" fontId="19" fillId="0" borderId="13" xfId="0" applyNumberFormat="1" applyFont="1" applyBorder="1" applyAlignment="1" applyProtection="1">
      <alignment vertical="top"/>
    </xf>
    <xf numFmtId="0" fontId="4" fillId="0" borderId="8" xfId="0" applyFont="1" applyBorder="1" applyAlignment="1" applyProtection="1">
      <alignment horizontal="center"/>
    </xf>
    <xf numFmtId="0" fontId="4" fillId="0" borderId="19" xfId="0" applyFont="1" applyBorder="1" applyAlignment="1" applyProtection="1">
      <alignment horizontal="center"/>
    </xf>
    <xf numFmtId="0" fontId="1" fillId="0" borderId="13" xfId="0" applyNumberFormat="1" applyFont="1" applyBorder="1" applyAlignment="1" applyProtection="1">
      <alignment vertical="top"/>
    </xf>
    <xf numFmtId="0" fontId="27" fillId="0" borderId="13" xfId="0" applyFont="1" applyFill="1" applyBorder="1" applyAlignment="1" applyProtection="1"/>
    <xf numFmtId="0" fontId="7" fillId="0" borderId="0" xfId="0" applyFont="1" applyFill="1" applyBorder="1"/>
    <xf numFmtId="0" fontId="0" fillId="0" borderId="0" xfId="0" applyFill="1" applyBorder="1"/>
    <xf numFmtId="0" fontId="4" fillId="0" borderId="0" xfId="0" applyNumberFormat="1" applyFont="1" applyFill="1" applyBorder="1" applyAlignment="1" applyProtection="1">
      <protection locked="0"/>
    </xf>
    <xf numFmtId="0" fontId="0" fillId="0" borderId="21" xfId="0" applyBorder="1"/>
    <xf numFmtId="0" fontId="2" fillId="0" borderId="22" xfId="0" applyFont="1" applyBorder="1"/>
    <xf numFmtId="0" fontId="2" fillId="0" borderId="24" xfId="0" applyFont="1" applyBorder="1"/>
    <xf numFmtId="0" fontId="3" fillId="0" borderId="20" xfId="0" applyFont="1" applyBorder="1"/>
    <xf numFmtId="0" fontId="1" fillId="0" borderId="0" xfId="0" applyNumberFormat="1" applyFont="1" applyAlignment="1" applyProtection="1">
      <alignment horizontal="right"/>
    </xf>
    <xf numFmtId="0" fontId="3" fillId="0" borderId="21" xfId="0" applyFont="1" applyBorder="1"/>
    <xf numFmtId="165" fontId="1" fillId="0" borderId="0" xfId="0" applyNumberFormat="1" applyFont="1" applyProtection="1">
      <protection locked="0"/>
    </xf>
    <xf numFmtId="0" fontId="0" fillId="0" borderId="0" xfId="0" applyAlignment="1"/>
    <xf numFmtId="0" fontId="3" fillId="0" borderId="0" xfId="0" applyFont="1" applyAlignment="1" applyProtection="1"/>
    <xf numFmtId="0" fontId="4" fillId="5" borderId="1" xfId="0" applyNumberFormat="1" applyFont="1" applyFill="1" applyBorder="1" applyAlignment="1" applyProtection="1">
      <alignment horizontal="center"/>
      <protection locked="0"/>
    </xf>
    <xf numFmtId="0" fontId="4" fillId="0" borderId="1" xfId="0" applyNumberFormat="1" applyFont="1" applyFill="1" applyBorder="1" applyAlignment="1" applyProtection="1">
      <alignment horizontal="center"/>
      <protection locked="0"/>
    </xf>
    <xf numFmtId="168" fontId="2" fillId="0" borderId="0" xfId="0" applyNumberFormat="1" applyFont="1" applyBorder="1" applyAlignment="1" applyProtection="1">
      <alignment horizontal="left"/>
    </xf>
    <xf numFmtId="168" fontId="0" fillId="0" borderId="0" xfId="0" applyNumberFormat="1"/>
    <xf numFmtId="9" fontId="0" fillId="0" borderId="0" xfId="0" applyNumberFormat="1" applyAlignment="1" applyProtection="1">
      <alignment horizontal="left"/>
    </xf>
    <xf numFmtId="0" fontId="0" fillId="0" borderId="0" xfId="0"/>
    <xf numFmtId="0" fontId="0" fillId="0" borderId="0" xfId="0" applyAlignment="1">
      <alignment horizontal="left"/>
    </xf>
    <xf numFmtId="14" fontId="2" fillId="0" borderId="0" xfId="0" applyNumberFormat="1" applyFont="1" applyProtection="1"/>
    <xf numFmtId="164" fontId="1" fillId="0" borderId="26" xfId="0" applyNumberFormat="1" applyFont="1" applyBorder="1" applyAlignment="1" applyProtection="1">
      <alignment horizontal="center"/>
    </xf>
    <xf numFmtId="164" fontId="1" fillId="0" borderId="1" xfId="0" applyNumberFormat="1" applyFont="1" applyBorder="1" applyAlignment="1" applyProtection="1">
      <alignment horizontal="center"/>
    </xf>
    <xf numFmtId="164" fontId="1" fillId="2" borderId="1" xfId="0" applyNumberFormat="1" applyFont="1" applyFill="1" applyBorder="1" applyAlignment="1" applyProtection="1">
      <alignment horizontal="center"/>
    </xf>
    <xf numFmtId="168" fontId="2" fillId="0" borderId="0" xfId="0" applyNumberFormat="1" applyFont="1" applyAlignment="1">
      <alignment horizontal="center"/>
    </xf>
    <xf numFmtId="0" fontId="3" fillId="0" borderId="0" xfId="0" applyNumberFormat="1" applyFont="1" applyBorder="1" applyAlignment="1" applyProtection="1">
      <alignment horizontal="center"/>
    </xf>
    <xf numFmtId="0" fontId="0" fillId="0" borderId="0" xfId="0" applyNumberFormat="1" applyAlignment="1"/>
    <xf numFmtId="0" fontId="0" fillId="0" borderId="0" xfId="0" applyNumberFormat="1" applyAlignment="1" applyProtection="1">
      <alignment horizontal="center"/>
    </xf>
    <xf numFmtId="0" fontId="3" fillId="0" borderId="0" xfId="0" applyNumberFormat="1" applyFont="1" applyBorder="1" applyAlignment="1" applyProtection="1"/>
    <xf numFmtId="0" fontId="3" fillId="0" borderId="0" xfId="0" applyNumberFormat="1" applyFont="1" applyBorder="1" applyAlignment="1"/>
    <xf numFmtId="0" fontId="0" fillId="0" borderId="0" xfId="0" applyNumberFormat="1" applyBorder="1" applyProtection="1"/>
    <xf numFmtId="165" fontId="1" fillId="0" borderId="0" xfId="0" applyNumberFormat="1" applyFont="1" applyBorder="1" applyAlignment="1" applyProtection="1">
      <alignment horizontal="center"/>
    </xf>
    <xf numFmtId="165" fontId="0" fillId="0" borderId="0" xfId="0" applyNumberFormat="1"/>
    <xf numFmtId="0" fontId="0" fillId="0" borderId="0" xfId="0" applyAlignment="1"/>
    <xf numFmtId="0" fontId="0" fillId="0" borderId="7" xfId="0" applyBorder="1" applyAlignment="1"/>
    <xf numFmtId="0" fontId="1" fillId="0" borderId="0" xfId="0" applyNumberFormat="1" applyFont="1" applyAlignment="1" applyProtection="1">
      <alignment horizontal="center"/>
    </xf>
    <xf numFmtId="164" fontId="1" fillId="0" borderId="0" xfId="0" applyNumberFormat="1" applyFont="1" applyAlignment="1" applyProtection="1">
      <alignment horizontal="center"/>
    </xf>
    <xf numFmtId="165" fontId="4" fillId="0" borderId="1" xfId="0" applyNumberFormat="1" applyFont="1" applyFill="1" applyBorder="1" applyAlignment="1" applyProtection="1">
      <alignment horizontal="center"/>
    </xf>
    <xf numFmtId="165" fontId="4" fillId="0" borderId="8" xfId="0" applyNumberFormat="1" applyFont="1" applyFill="1" applyBorder="1" applyAlignment="1" applyProtection="1">
      <alignment horizontal="center"/>
    </xf>
    <xf numFmtId="165" fontId="1" fillId="0" borderId="0" xfId="0" applyNumberFormat="1" applyFont="1" applyAlignment="1" applyProtection="1"/>
    <xf numFmtId="165" fontId="1" fillId="0" borderId="7" xfId="0" applyNumberFormat="1" applyFont="1" applyBorder="1" applyAlignment="1"/>
    <xf numFmtId="165" fontId="1" fillId="0" borderId="0" xfId="0" applyNumberFormat="1" applyFont="1" applyAlignment="1"/>
    <xf numFmtId="0" fontId="2" fillId="6" borderId="0" xfId="0" applyFont="1" applyFill="1" applyBorder="1" applyProtection="1"/>
    <xf numFmtId="0" fontId="0" fillId="0" borderId="0" xfId="0"/>
    <xf numFmtId="0" fontId="4" fillId="0" borderId="8" xfId="0" applyNumberFormat="1" applyFont="1" applyFill="1" applyBorder="1" applyAlignment="1" applyProtection="1">
      <alignment horizontal="center"/>
      <protection locked="0"/>
    </xf>
    <xf numFmtId="0" fontId="10" fillId="4" borderId="1" xfId="0" applyNumberFormat="1" applyFont="1" applyFill="1" applyBorder="1" applyAlignment="1" applyProtection="1">
      <alignment horizontal="center"/>
      <protection locked="0"/>
    </xf>
    <xf numFmtId="0" fontId="4" fillId="5" borderId="8" xfId="0" applyNumberFormat="1" applyFont="1" applyFill="1" applyBorder="1" applyAlignment="1" applyProtection="1">
      <alignment horizontal="center"/>
      <protection locked="0"/>
    </xf>
    <xf numFmtId="165" fontId="10" fillId="0" borderId="1" xfId="0" applyNumberFormat="1" applyFont="1" applyFill="1" applyBorder="1" applyAlignment="1" applyProtection="1">
      <alignment horizontal="center"/>
    </xf>
    <xf numFmtId="165" fontId="4" fillId="5" borderId="1" xfId="0" applyNumberFormat="1" applyFont="1" applyFill="1" applyBorder="1" applyAlignment="1" applyProtection="1">
      <alignment horizontal="center"/>
    </xf>
    <xf numFmtId="165" fontId="2" fillId="0" borderId="0" xfId="0" applyNumberFormat="1" applyFont="1" applyProtection="1">
      <protection locked="0"/>
    </xf>
    <xf numFmtId="0" fontId="28" fillId="0" borderId="0" xfId="0" applyFont="1" applyAlignment="1" applyProtection="1">
      <alignment horizontal="center"/>
    </xf>
    <xf numFmtId="0" fontId="0" fillId="0" borderId="0" xfId="0"/>
    <xf numFmtId="0" fontId="0" fillId="0" borderId="0" xfId="0" applyAlignment="1">
      <alignment wrapText="1"/>
    </xf>
    <xf numFmtId="0" fontId="29" fillId="0" borderId="0" xfId="0" applyFont="1"/>
    <xf numFmtId="0" fontId="2" fillId="0" borderId="0" xfId="0" applyFont="1" applyAlignment="1">
      <alignment wrapText="1"/>
    </xf>
    <xf numFmtId="0" fontId="3" fillId="0" borderId="0" xfId="0" applyFont="1" applyAlignment="1">
      <alignment wrapText="1"/>
    </xf>
    <xf numFmtId="0" fontId="30" fillId="0" borderId="0" xfId="0" applyFont="1" applyAlignment="1">
      <alignment wrapText="1"/>
    </xf>
    <xf numFmtId="0" fontId="8" fillId="0" borderId="6" xfId="0" applyFont="1" applyFill="1" applyBorder="1" applyProtection="1"/>
    <xf numFmtId="166" fontId="8" fillId="0" borderId="7" xfId="0" applyNumberFormat="1" applyFont="1" applyFill="1" applyBorder="1" applyAlignment="1">
      <alignment horizontal="center"/>
    </xf>
    <xf numFmtId="166" fontId="8" fillId="0" borderId="7" xfId="0" applyNumberFormat="1" applyFont="1" applyFill="1" applyBorder="1"/>
    <xf numFmtId="0" fontId="0" fillId="0" borderId="0" xfId="0"/>
    <xf numFmtId="0" fontId="0" fillId="0" borderId="0" xfId="0"/>
    <xf numFmtId="165" fontId="10" fillId="0" borderId="8" xfId="0" applyNumberFormat="1" applyFont="1" applyFill="1" applyBorder="1" applyAlignment="1" applyProtection="1">
      <alignment horizontal="center"/>
    </xf>
    <xf numFmtId="14" fontId="2" fillId="7" borderId="0" xfId="0" applyNumberFormat="1" applyFont="1" applyFill="1"/>
    <xf numFmtId="14" fontId="0" fillId="7" borderId="0" xfId="0" applyNumberFormat="1" applyFill="1"/>
    <xf numFmtId="0" fontId="31" fillId="0" borderId="0" xfId="1"/>
    <xf numFmtId="0" fontId="31" fillId="0" borderId="0" xfId="1" applyAlignment="1">
      <alignment wrapText="1"/>
    </xf>
    <xf numFmtId="0" fontId="0" fillId="0" borderId="0" xfId="0"/>
    <xf numFmtId="0" fontId="0" fillId="0" borderId="0" xfId="0"/>
    <xf numFmtId="0" fontId="8" fillId="0" borderId="0" xfId="0" applyFont="1" applyBorder="1" applyAlignment="1" applyProtection="1"/>
    <xf numFmtId="2" fontId="0" fillId="7" borderId="23" xfId="0" applyNumberFormat="1" applyFill="1" applyBorder="1"/>
    <xf numFmtId="2" fontId="0" fillId="0" borderId="23" xfId="0" applyNumberFormat="1" applyBorder="1"/>
    <xf numFmtId="2" fontId="0" fillId="0" borderId="25" xfId="0" applyNumberFormat="1" applyBorder="1"/>
    <xf numFmtId="0" fontId="2" fillId="0" borderId="0" xfId="0" applyFont="1" applyAlignment="1"/>
    <xf numFmtId="0" fontId="7" fillId="0" borderId="0" xfId="0" applyFont="1" applyProtection="1"/>
    <xf numFmtId="0" fontId="8" fillId="0" borderId="0" xfId="0" applyNumberFormat="1" applyFont="1" applyAlignment="1" applyProtection="1"/>
    <xf numFmtId="0" fontId="8" fillId="0" borderId="0" xfId="0" applyNumberFormat="1" applyFont="1" applyAlignment="1"/>
    <xf numFmtId="0" fontId="2" fillId="0" borderId="0" xfId="0" applyFont="1" applyFill="1" applyBorder="1"/>
    <xf numFmtId="166" fontId="0" fillId="0" borderId="0" xfId="0" applyNumberFormat="1"/>
    <xf numFmtId="0" fontId="33" fillId="0" borderId="0" xfId="0" applyFont="1" applyAlignment="1">
      <alignment wrapText="1"/>
    </xf>
    <xf numFmtId="0" fontId="0" fillId="0" borderId="0" xfId="0" applyBorder="1" applyAlignment="1" applyProtection="1">
      <alignment horizontal="right"/>
    </xf>
    <xf numFmtId="0" fontId="3" fillId="0" borderId="0" xfId="0" applyFont="1" applyAlignment="1" applyProtection="1">
      <alignment horizontal="center"/>
    </xf>
    <xf numFmtId="0" fontId="2" fillId="0" borderId="0" xfId="0" applyFont="1" applyAlignment="1" applyProtection="1">
      <alignment horizontal="center"/>
    </xf>
    <xf numFmtId="0" fontId="8" fillId="0" borderId="4" xfId="0" applyFont="1" applyBorder="1" applyAlignment="1" applyProtection="1">
      <protection locked="0"/>
    </xf>
    <xf numFmtId="0" fontId="3" fillId="0" borderId="0" xfId="0" applyFont="1" applyAlignment="1" applyProtection="1">
      <protection locked="0"/>
    </xf>
    <xf numFmtId="0" fontId="3" fillId="0" borderId="4" xfId="0" applyFont="1" applyBorder="1" applyAlignment="1" applyProtection="1">
      <protection locked="0"/>
    </xf>
    <xf numFmtId="0" fontId="8" fillId="0" borderId="6" xfId="0" applyFont="1" applyBorder="1" applyAlignment="1" applyProtection="1">
      <protection locked="0"/>
    </xf>
    <xf numFmtId="0" fontId="8" fillId="0" borderId="7" xfId="0" applyFont="1" applyBorder="1" applyAlignment="1" applyProtection="1">
      <protection locked="0"/>
    </xf>
    <xf numFmtId="168" fontId="2" fillId="0" borderId="0" xfId="0" applyNumberFormat="1" applyFont="1" applyBorder="1" applyAlignment="1" applyProtection="1">
      <alignment horizontal="left"/>
    </xf>
    <xf numFmtId="168" fontId="0" fillId="0" borderId="0" xfId="0" applyNumberFormat="1"/>
    <xf numFmtId="9" fontId="0" fillId="0" borderId="0" xfId="0" applyNumberFormat="1" applyAlignment="1" applyProtection="1">
      <alignment horizontal="left"/>
    </xf>
    <xf numFmtId="0" fontId="0" fillId="0" borderId="0" xfId="0"/>
    <xf numFmtId="14" fontId="3" fillId="0" borderId="6" xfId="0" applyNumberFormat="1" applyFont="1" applyBorder="1" applyAlignment="1" applyProtection="1">
      <alignment horizontal="center"/>
      <protection locked="0"/>
    </xf>
    <xf numFmtId="0" fontId="3" fillId="0" borderId="7" xfId="0" applyFont="1" applyBorder="1" applyAlignment="1" applyProtection="1">
      <protection locked="0"/>
    </xf>
    <xf numFmtId="0" fontId="3" fillId="0" borderId="7" xfId="0" applyFont="1" applyBorder="1" applyAlignment="1" applyProtection="1">
      <alignment horizontal="center"/>
      <protection locked="0"/>
    </xf>
    <xf numFmtId="165" fontId="1" fillId="0" borderId="0" xfId="0" applyNumberFormat="1" applyFont="1" applyAlignment="1" applyProtection="1"/>
    <xf numFmtId="0" fontId="0" fillId="0" borderId="0" xfId="0" applyAlignment="1"/>
    <xf numFmtId="0" fontId="0" fillId="0" borderId="5" xfId="0" applyBorder="1" applyAlignment="1"/>
    <xf numFmtId="14" fontId="3" fillId="0" borderId="0" xfId="0" applyNumberFormat="1" applyFont="1" applyAlignment="1" applyProtection="1">
      <alignment horizontal="center"/>
      <protection locked="0"/>
    </xf>
    <xf numFmtId="0" fontId="0" fillId="0" borderId="0" xfId="0" applyAlignment="1" applyProtection="1">
      <protection locked="0"/>
    </xf>
    <xf numFmtId="0" fontId="3" fillId="0" borderId="4" xfId="0" applyFont="1" applyBorder="1" applyAlignment="1" applyProtection="1">
      <alignment vertical="top"/>
      <protection locked="0"/>
    </xf>
    <xf numFmtId="0" fontId="0" fillId="0" borderId="0" xfId="0" applyAlignment="1" applyProtection="1">
      <alignment vertical="top"/>
      <protection locked="0"/>
    </xf>
    <xf numFmtId="0" fontId="0" fillId="0" borderId="6" xfId="0" applyBorder="1" applyAlignment="1" applyProtection="1">
      <alignment vertical="top"/>
      <protection locked="0"/>
    </xf>
    <xf numFmtId="0" fontId="0" fillId="0" borderId="7" xfId="0" applyBorder="1" applyAlignment="1" applyProtection="1">
      <alignment vertical="top"/>
      <protection locked="0"/>
    </xf>
    <xf numFmtId="0" fontId="7" fillId="0" borderId="4" xfId="0" applyNumberFormat="1" applyFont="1" applyBorder="1" applyAlignment="1" applyProtection="1">
      <alignment vertical="center"/>
    </xf>
    <xf numFmtId="0" fontId="0" fillId="0" borderId="0" xfId="0" applyAlignment="1">
      <alignment vertical="center"/>
    </xf>
    <xf numFmtId="0" fontId="0" fillId="0" borderId="4" xfId="0" applyBorder="1" applyAlignment="1">
      <alignment vertical="center"/>
    </xf>
    <xf numFmtId="165" fontId="1" fillId="0" borderId="0" xfId="0" applyNumberFormat="1" applyFont="1" applyFill="1" applyAlignment="1" applyProtection="1">
      <alignment vertical="center" wrapText="1"/>
    </xf>
    <xf numFmtId="165" fontId="0" fillId="0" borderId="0" xfId="0" applyNumberFormat="1" applyFill="1" applyAlignment="1" applyProtection="1">
      <alignment vertical="center" wrapText="1"/>
    </xf>
    <xf numFmtId="165" fontId="0" fillId="0" borderId="0" xfId="0" applyNumberFormat="1" applyFill="1" applyAlignment="1" applyProtection="1"/>
    <xf numFmtId="0" fontId="0" fillId="0" borderId="16" xfId="0" applyBorder="1" applyAlignment="1" applyProtection="1">
      <protection locked="0"/>
    </xf>
    <xf numFmtId="0" fontId="0" fillId="0" borderId="7" xfId="0" applyBorder="1" applyAlignment="1" applyProtection="1">
      <protection locked="0"/>
    </xf>
    <xf numFmtId="0" fontId="7" fillId="0" borderId="0" xfId="0" applyFont="1" applyBorder="1" applyAlignment="1" applyProtection="1">
      <alignment vertical="center" wrapText="1"/>
    </xf>
    <xf numFmtId="0" fontId="7" fillId="0" borderId="0" xfId="0" applyFont="1" applyAlignment="1">
      <alignment vertical="center" wrapText="1"/>
    </xf>
    <xf numFmtId="0" fontId="4" fillId="0" borderId="7" xfId="0" applyFont="1" applyBorder="1" applyAlignment="1" applyProtection="1">
      <protection locked="0"/>
    </xf>
    <xf numFmtId="0" fontId="4" fillId="0" borderId="8" xfId="0" applyFont="1" applyFill="1" applyBorder="1" applyAlignment="1" applyProtection="1">
      <alignment horizontal="center"/>
    </xf>
    <xf numFmtId="0" fontId="3" fillId="0" borderId="9" xfId="0" applyFont="1" applyBorder="1" applyAlignment="1" applyProtection="1">
      <alignment horizontal="center"/>
    </xf>
    <xf numFmtId="0" fontId="3" fillId="0" borderId="3" xfId="0" applyFont="1" applyBorder="1" applyAlignment="1" applyProtection="1">
      <alignment horizontal="center"/>
    </xf>
    <xf numFmtId="166" fontId="1" fillId="0" borderId="7" xfId="0" applyNumberFormat="1" applyFont="1" applyBorder="1" applyAlignment="1" applyProtection="1">
      <alignment horizontal="center" wrapText="1"/>
    </xf>
    <xf numFmtId="166" fontId="4" fillId="0" borderId="7" xfId="0" applyNumberFormat="1" applyFont="1" applyBorder="1" applyAlignment="1" applyProtection="1">
      <alignment horizontal="center"/>
    </xf>
    <xf numFmtId="0" fontId="5" fillId="0" borderId="4" xfId="0" applyFont="1" applyBorder="1" applyAlignment="1" applyProtection="1">
      <alignment vertical="top" wrapText="1"/>
    </xf>
    <xf numFmtId="0" fontId="0" fillId="0" borderId="0" xfId="0" applyBorder="1" applyAlignment="1">
      <alignment vertical="top" wrapText="1"/>
    </xf>
    <xf numFmtId="0" fontId="0" fillId="0" borderId="0" xfId="0" applyAlignment="1">
      <alignment wrapText="1"/>
    </xf>
    <xf numFmtId="0" fontId="0" fillId="0" borderId="4" xfId="0" applyBorder="1" applyAlignment="1">
      <alignment wrapText="1"/>
    </xf>
    <xf numFmtId="0" fontId="7" fillId="0" borderId="0" xfId="0" applyFont="1" applyAlignment="1" applyProtection="1">
      <alignment wrapText="1"/>
    </xf>
    <xf numFmtId="0" fontId="7" fillId="0" borderId="0" xfId="0" applyFont="1" applyBorder="1" applyAlignment="1" applyProtection="1">
      <alignment vertical="top" wrapText="1"/>
    </xf>
    <xf numFmtId="0" fontId="2" fillId="0" borderId="10" xfId="0" applyNumberFormat="1" applyFont="1" applyBorder="1" applyAlignment="1" applyProtection="1">
      <alignment horizontal="left"/>
      <protection locked="0"/>
    </xf>
    <xf numFmtId="0" fontId="0" fillId="0" borderId="10" xfId="0" applyNumberFormat="1" applyBorder="1" applyAlignment="1" applyProtection="1">
      <alignment horizontal="left"/>
      <protection locked="0"/>
    </xf>
    <xf numFmtId="0" fontId="5" fillId="0" borderId="13" xfId="0" applyFont="1" applyBorder="1" applyAlignment="1" applyProtection="1">
      <alignment vertical="top" wrapText="1"/>
    </xf>
    <xf numFmtId="0" fontId="0" fillId="0" borderId="13" xfId="0" applyBorder="1" applyAlignment="1"/>
    <xf numFmtId="14" fontId="8" fillId="0" borderId="6" xfId="0" applyNumberFormat="1" applyFont="1" applyBorder="1" applyAlignment="1" applyProtection="1">
      <alignment horizontal="left"/>
      <protection locked="0"/>
    </xf>
    <xf numFmtId="0" fontId="0" fillId="0" borderId="7" xfId="0" applyBorder="1" applyAlignment="1" applyProtection="1">
      <alignment horizontal="left"/>
      <protection locked="0"/>
    </xf>
    <xf numFmtId="0" fontId="1" fillId="0" borderId="0" xfId="0" applyFont="1" applyAlignment="1" applyProtection="1">
      <protection locked="0"/>
    </xf>
    <xf numFmtId="0" fontId="0" fillId="0" borderId="18" xfId="0" applyBorder="1" applyAlignment="1" applyProtection="1">
      <protection locked="0"/>
    </xf>
    <xf numFmtId="0" fontId="8" fillId="0" borderId="13" xfId="0" applyFont="1" applyBorder="1" applyAlignment="1" applyProtection="1"/>
    <xf numFmtId="0" fontId="0" fillId="0" borderId="13" xfId="0" applyBorder="1" applyAlignment="1" applyProtection="1"/>
    <xf numFmtId="2" fontId="8" fillId="0" borderId="13" xfId="0" applyNumberFormat="1" applyFont="1" applyBorder="1" applyAlignment="1" applyProtection="1">
      <alignment horizontal="right"/>
      <protection locked="0"/>
    </xf>
    <xf numFmtId="0" fontId="0" fillId="0" borderId="13" xfId="0" applyBorder="1" applyAlignment="1" applyProtection="1">
      <alignment horizontal="right"/>
      <protection locked="0"/>
    </xf>
    <xf numFmtId="0" fontId="8" fillId="0" borderId="6" xfId="0" applyFont="1" applyBorder="1" applyAlignment="1" applyProtection="1">
      <alignment horizontal="left"/>
    </xf>
    <xf numFmtId="0" fontId="0" fillId="0" borderId="7" xfId="0" applyBorder="1" applyAlignment="1">
      <alignment horizontal="left"/>
    </xf>
    <xf numFmtId="0" fontId="32" fillId="0" borderId="0" xfId="0" applyNumberFormat="1" applyFont="1" applyAlignment="1" applyProtection="1">
      <protection locked="0"/>
    </xf>
    <xf numFmtId="0" fontId="0" fillId="0" borderId="4" xfId="0" applyBorder="1" applyAlignment="1"/>
    <xf numFmtId="0" fontId="0" fillId="0" borderId="0" xfId="0" applyBorder="1" applyAlignment="1"/>
    <xf numFmtId="166" fontId="4" fillId="0" borderId="7" xfId="0" applyNumberFormat="1" applyFont="1" applyBorder="1" applyAlignment="1"/>
    <xf numFmtId="0" fontId="4" fillId="7" borderId="6" xfId="0" applyNumberFormat="1" applyFont="1" applyFill="1" applyBorder="1" applyAlignment="1" applyProtection="1">
      <protection locked="0"/>
    </xf>
    <xf numFmtId="0" fontId="4" fillId="7" borderId="7" xfId="0" applyNumberFormat="1" applyFont="1" applyFill="1" applyBorder="1" applyAlignment="1" applyProtection="1">
      <protection locked="0"/>
    </xf>
    <xf numFmtId="0" fontId="4" fillId="7" borderId="6" xfId="0" applyFont="1" applyFill="1" applyBorder="1" applyAlignment="1" applyProtection="1">
      <protection locked="0"/>
    </xf>
    <xf numFmtId="0" fontId="4" fillId="7" borderId="7" xfId="0" applyFont="1" applyFill="1" applyBorder="1" applyAlignment="1" applyProtection="1">
      <protection locked="0"/>
    </xf>
    <xf numFmtId="0" fontId="23" fillId="0" borderId="0" xfId="0" applyFont="1" applyAlignment="1">
      <alignment horizontal="left" vertical="top" wrapText="1"/>
    </xf>
    <xf numFmtId="0" fontId="24" fillId="0" borderId="0" xfId="0" applyFont="1" applyAlignment="1">
      <alignment vertical="top" wrapText="1"/>
    </xf>
    <xf numFmtId="0" fontId="24" fillId="0" borderId="0" xfId="0" applyFont="1" applyAlignment="1">
      <alignment wrapText="1"/>
    </xf>
    <xf numFmtId="0" fontId="4" fillId="0" borderId="6" xfId="0" applyFont="1" applyBorder="1" applyAlignment="1"/>
    <xf numFmtId="0" fontId="4" fillId="0" borderId="7" xfId="0" applyFont="1" applyBorder="1" applyAlignment="1"/>
    <xf numFmtId="164" fontId="4" fillId="0" borderId="4" xfId="0" applyNumberFormat="1" applyFont="1" applyBorder="1" applyAlignment="1"/>
    <xf numFmtId="0" fontId="1" fillId="0" borderId="0" xfId="0" applyFont="1" applyBorder="1" applyAlignment="1"/>
    <xf numFmtId="164" fontId="4" fillId="0" borderId="6" xfId="0" applyNumberFormat="1" applyFont="1" applyBorder="1" applyAlignment="1"/>
    <xf numFmtId="0" fontId="1" fillId="0" borderId="7" xfId="0" applyFont="1" applyBorder="1" applyAlignment="1"/>
    <xf numFmtId="0" fontId="4" fillId="7" borderId="4" xfId="0" applyFont="1" applyFill="1" applyBorder="1" applyAlignment="1" applyProtection="1">
      <protection locked="0"/>
    </xf>
    <xf numFmtId="0" fontId="1" fillId="7" borderId="0" xfId="0" applyFont="1" applyFill="1" applyAlignment="1" applyProtection="1">
      <protection locked="0"/>
    </xf>
    <xf numFmtId="0" fontId="1" fillId="7" borderId="7" xfId="0" applyFont="1" applyFill="1" applyBorder="1" applyAlignment="1" applyProtection="1">
      <protection locked="0"/>
    </xf>
    <xf numFmtId="0" fontId="12" fillId="0" borderId="0" xfId="0" applyFont="1" applyAlignment="1">
      <alignment horizontal="center"/>
    </xf>
    <xf numFmtId="0" fontId="0" fillId="0" borderId="0" xfId="0" applyAlignment="1">
      <alignment horizontal="center"/>
    </xf>
    <xf numFmtId="0" fontId="13" fillId="0" borderId="0" xfId="0" applyFont="1" applyAlignment="1">
      <alignment horizontal="center"/>
    </xf>
  </cellXfs>
  <cellStyles count="2">
    <cellStyle name="Link" xfId="1" builtinId="8"/>
    <cellStyle name="Standard" xfId="0" builtinId="0"/>
  </cellStyles>
  <dxfs count="38">
    <dxf>
      <fill>
        <patternFill>
          <bgColor theme="0" tint="-0.14996795556505021"/>
        </patternFill>
      </fill>
    </dxf>
    <dxf>
      <font>
        <color theme="0"/>
      </font>
    </dxf>
    <dxf>
      <font>
        <color theme="0"/>
      </font>
      <fill>
        <patternFill patternType="none">
          <bgColor auto="1"/>
        </patternFill>
      </fill>
    </dxf>
    <dxf>
      <fill>
        <patternFill patternType="solid">
          <bgColor theme="1" tint="0.14996795556505021"/>
        </patternFill>
      </fill>
    </dxf>
    <dxf>
      <fill>
        <patternFill patternType="solid">
          <bgColor theme="1" tint="0.14996795556505021"/>
        </patternFill>
      </fill>
    </dxf>
    <dxf>
      <border>
        <left style="thin">
          <color auto="1"/>
        </left>
        <vertical/>
        <horizontal/>
      </border>
    </dxf>
    <dxf>
      <border>
        <left style="thin">
          <color auto="1"/>
        </left>
        <bottom style="thin">
          <color auto="1"/>
        </bottom>
        <vertical/>
        <horizontal/>
      </border>
    </dxf>
    <dxf>
      <font>
        <color theme="1"/>
      </font>
    </dxf>
    <dxf>
      <border>
        <left/>
        <bottom style="thin">
          <color auto="1"/>
        </bottom>
        <vertical/>
        <horizontal/>
      </border>
    </dxf>
    <dxf>
      <fill>
        <patternFill patternType="none">
          <bgColor auto="1"/>
        </patternFill>
      </fill>
    </dxf>
    <dxf>
      <fill>
        <patternFill>
          <bgColor rgb="FFFFFF00"/>
        </patternFill>
      </fill>
    </dxf>
    <dxf>
      <fill>
        <patternFill>
          <bgColor rgb="FFFFFF00"/>
        </patternFill>
      </fill>
    </dxf>
    <dxf>
      <border>
        <right style="thin">
          <color auto="1"/>
        </right>
        <vertical/>
        <horizontal/>
      </border>
    </dxf>
    <dxf>
      <fill>
        <patternFill>
          <bgColor rgb="FFFFFF00"/>
        </patternFill>
      </fill>
    </dxf>
    <dxf>
      <fill>
        <patternFill>
          <bgColor theme="1"/>
        </patternFill>
      </fill>
    </dxf>
    <dxf>
      <fill>
        <patternFill>
          <bgColor rgb="FF404E6B"/>
        </patternFill>
      </fill>
    </dxf>
    <dxf>
      <fill>
        <patternFill>
          <bgColor rgb="FF97B945"/>
        </patternFill>
      </fill>
    </dxf>
    <dxf>
      <fill>
        <patternFill>
          <bgColor rgb="FFB8CF7F"/>
        </patternFill>
      </fill>
    </dxf>
    <dxf>
      <font>
        <color theme="1"/>
      </font>
    </dxf>
    <dxf>
      <border>
        <left style="thin">
          <color auto="1"/>
        </left>
        <bottom style="thin">
          <color auto="1"/>
        </bottom>
        <vertical/>
        <horizontal/>
      </border>
    </dxf>
    <dxf>
      <fill>
        <gradientFill degree="270">
          <stop position="0">
            <color theme="0"/>
          </stop>
          <stop position="1">
            <color theme="4" tint="0.40000610370189521"/>
          </stop>
        </gradientFill>
      </fill>
    </dxf>
    <dxf>
      <fill>
        <patternFill>
          <bgColor theme="0" tint="-0.14996795556505021"/>
        </patternFill>
      </fill>
    </dxf>
    <dxf>
      <border>
        <bottom style="thin">
          <color auto="1"/>
        </bottom>
        <vertical/>
        <horizontal/>
      </border>
    </dxf>
    <dxf>
      <border>
        <left style="thin">
          <color auto="1"/>
        </left>
        <bottom style="thin">
          <color auto="1"/>
        </bottom>
        <vertical/>
        <horizontal/>
      </border>
    </dxf>
    <dxf>
      <font>
        <color theme="0"/>
      </font>
      <fill>
        <patternFill patternType="none">
          <bgColor auto="1"/>
        </patternFill>
      </fill>
      <border>
        <left/>
        <right/>
        <top/>
        <bottom/>
      </border>
    </dxf>
    <dxf>
      <fill>
        <patternFill>
          <bgColor rgb="FFFFFF00"/>
        </patternFill>
      </fill>
    </dxf>
    <dxf>
      <font>
        <color theme="0"/>
      </font>
      <border>
        <left/>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gradientFill degree="270">
          <stop position="0">
            <color theme="0"/>
          </stop>
          <stop position="1">
            <color theme="4" tint="0.40000610370189521"/>
          </stop>
        </gradient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4.9989318521683403E-2"/>
        </patternFill>
      </fill>
      <border>
        <left/>
        <right/>
        <top/>
        <bottom/>
        <vertical/>
        <horizontal/>
      </border>
    </dxf>
    <dxf>
      <border>
        <left style="thin">
          <color auto="1"/>
        </left>
        <bottom style="thin">
          <color auto="1"/>
        </bottom>
        <vertical/>
        <horizontal/>
      </border>
    </dxf>
  </dxfs>
  <tableStyles count="0" defaultTableStyle="TableStyleMedium9" defaultPivotStyle="PivotStyleLight16"/>
  <colors>
    <mruColors>
      <color rgb="FFFFFF00"/>
      <color rgb="FFB8CF7F"/>
      <color rgb="FF97B945"/>
      <color rgb="FFBBCF7F"/>
      <color rgb="FF9AB5E4"/>
      <color rgb="FF404E6B"/>
      <color rgb="FF97BD45"/>
      <color rgb="FF8BBC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V$10" lockText="1"/>
</file>

<file path=xl/ctrlProps/ctrlProp2.xml><?xml version="1.0" encoding="utf-8"?>
<formControlPr xmlns="http://schemas.microsoft.com/office/spreadsheetml/2009/9/main" objectType="CheckBox" fmlaLink="Funktion!$A$2" lockText="1"/>
</file>

<file path=xl/ctrlProps/ctrlProp3.xml><?xml version="1.0" encoding="utf-8"?>
<formControlPr xmlns="http://schemas.microsoft.com/office/spreadsheetml/2009/9/main" objectType="CheckBox" fmlaLink="$A$36" lockText="1"/>
</file>

<file path=xl/ctrlProps/ctrlProp4.xml><?xml version="1.0" encoding="utf-8"?>
<formControlPr xmlns="http://schemas.microsoft.com/office/spreadsheetml/2009/9/main" objectType="CheckBox" fmlaLink="$L$6" lockText="1"/>
</file>

<file path=xl/ctrlProps/ctrlProp5.xml><?xml version="1.0" encoding="utf-8"?>
<formControlPr xmlns="http://schemas.microsoft.com/office/spreadsheetml/2009/9/main" objectType="CheckBox" fmlaLink="$AC$9"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6191250</xdr:colOff>
      <xdr:row>3</xdr:row>
      <xdr:rowOff>419100</xdr:rowOff>
    </xdr:from>
    <xdr:to>
      <xdr:col>1</xdr:col>
      <xdr:colOff>8419821</xdr:colOff>
      <xdr:row>5</xdr:row>
      <xdr:rowOff>85686</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305550" y="885825"/>
          <a:ext cx="2228571" cy="314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28575</xdr:colOff>
          <xdr:row>9</xdr:row>
          <xdr:rowOff>38100</xdr:rowOff>
        </xdr:from>
        <xdr:to>
          <xdr:col>22</xdr:col>
          <xdr:colOff>0</xdr:colOff>
          <xdr:row>10</xdr:row>
          <xdr:rowOff>85725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twoCellAnchor>
    <xdr:from>
      <xdr:col>3</xdr:col>
      <xdr:colOff>114300</xdr:colOff>
      <xdr:row>9</xdr:row>
      <xdr:rowOff>133349</xdr:rowOff>
    </xdr:from>
    <xdr:to>
      <xdr:col>15</xdr:col>
      <xdr:colOff>190500</xdr:colOff>
      <xdr:row>12</xdr:row>
      <xdr:rowOff>47625</xdr:rowOff>
    </xdr:to>
    <xdr:sp macro="" textlink="$L$1">
      <xdr:nvSpPr>
        <xdr:cNvPr id="4" name="Textfeld 3">
          <a:extLst>
            <a:ext uri="{FF2B5EF4-FFF2-40B4-BE49-F238E27FC236}">
              <a16:creationId xmlns:a16="http://schemas.microsoft.com/office/drawing/2014/main" id="{00000000-0008-0000-0100-000004000000}"/>
            </a:ext>
          </a:extLst>
        </xdr:cNvPr>
        <xdr:cNvSpPr txBox="1">
          <a:spLocks/>
        </xdr:cNvSpPr>
      </xdr:nvSpPr>
      <xdr:spPr>
        <a:xfrm>
          <a:off x="1143000" y="1638299"/>
          <a:ext cx="2819400" cy="37147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fld id="{9A9217E0-83CD-4616-AD3B-6DB07C51EAE0}" type="TxLink">
            <a:rPr lang="en-US" sz="800" b="0" i="0" u="none" strike="noStrike">
              <a:solidFill>
                <a:srgbClr val="FF0000"/>
              </a:solidFill>
              <a:latin typeface="Arialri"/>
            </a:rPr>
            <a:pPr/>
            <a:t> </a:t>
          </a:fld>
          <a:endParaRPr lang="de-DE" sz="800">
            <a:solidFill>
              <a:srgbClr val="FF0000"/>
            </a:solidFill>
          </a:endParaRPr>
        </a:p>
      </xdr:txBody>
    </xdr:sp>
    <xdr:clientData fPrintsWithSheet="0"/>
  </xdr:twoCellAnchor>
  <xdr:twoCellAnchor>
    <xdr:from>
      <xdr:col>0</xdr:col>
      <xdr:colOff>19048</xdr:colOff>
      <xdr:row>34</xdr:row>
      <xdr:rowOff>9525</xdr:rowOff>
    </xdr:from>
    <xdr:to>
      <xdr:col>20</xdr:col>
      <xdr:colOff>7348</xdr:colOff>
      <xdr:row>35</xdr:row>
      <xdr:rowOff>114300</xdr:rowOff>
    </xdr:to>
    <xdr:sp macro="" textlink="A35">
      <xdr:nvSpPr>
        <xdr:cNvPr id="3" name="Textfeld 2">
          <a:extLst>
            <a:ext uri="{FF2B5EF4-FFF2-40B4-BE49-F238E27FC236}">
              <a16:creationId xmlns:a16="http://schemas.microsoft.com/office/drawing/2014/main" id="{00000000-0008-0000-0100-000003000000}"/>
            </a:ext>
          </a:extLst>
        </xdr:cNvPr>
        <xdr:cNvSpPr txBox="1">
          <a:spLocks/>
        </xdr:cNvSpPr>
      </xdr:nvSpPr>
      <xdr:spPr>
        <a:xfrm>
          <a:off x="19048" y="5581650"/>
          <a:ext cx="4903200" cy="276225"/>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18000" tIns="36000" rIns="0" bIns="0" rtlCol="0" anchor="t"/>
        <a:lstStyle/>
        <a:p>
          <a:fld id="{01AF30FE-64E2-49E4-B73A-742CEB3670ED}" type="TxLink">
            <a:rPr lang="en-US" sz="800" b="0" i="0" u="none" strike="noStrike">
              <a:solidFill>
                <a:srgbClr val="000000"/>
              </a:solidFill>
              <a:latin typeface="Arial" pitchFamily="34" charset="0"/>
              <a:cs typeface="Arial" pitchFamily="34" charset="0"/>
            </a:rPr>
            <a:pPr/>
            <a:t> </a:t>
          </a:fld>
          <a:endParaRPr lang="de-DE" sz="1100">
            <a:latin typeface="Arial" pitchFamily="34" charset="0"/>
            <a:cs typeface="Arial" pitchFamily="34" charset="0"/>
          </a:endParaRPr>
        </a:p>
      </xdr:txBody>
    </xdr:sp>
    <xdr:clientData fPrintsWithSheet="0"/>
  </xdr:twoCellAnchor>
  <xdr:twoCellAnchor>
    <xdr:from>
      <xdr:col>22</xdr:col>
      <xdr:colOff>0</xdr:colOff>
      <xdr:row>0</xdr:row>
      <xdr:rowOff>28574</xdr:rowOff>
    </xdr:from>
    <xdr:to>
      <xdr:col>38</xdr:col>
      <xdr:colOff>428627</xdr:colOff>
      <xdr:row>1</xdr:row>
      <xdr:rowOff>123825</xdr:rowOff>
    </xdr:to>
    <xdr:sp macro="" textlink="W1">
      <xdr:nvSpPr>
        <xdr:cNvPr id="6" name="Textfeld 5">
          <a:extLst>
            <a:ext uri="{FF2B5EF4-FFF2-40B4-BE49-F238E27FC236}">
              <a16:creationId xmlns:a16="http://schemas.microsoft.com/office/drawing/2014/main" id="{00000000-0008-0000-0100-000006000000}"/>
            </a:ext>
          </a:extLst>
        </xdr:cNvPr>
        <xdr:cNvSpPr txBox="1">
          <a:spLocks/>
        </xdr:cNvSpPr>
      </xdr:nvSpPr>
      <xdr:spPr>
        <a:xfrm>
          <a:off x="5372100" y="28574"/>
          <a:ext cx="4086227"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0" bIns="0" rtlCol="0" anchor="t"/>
        <a:lstStyle/>
        <a:p>
          <a:fld id="{709C99FD-4B8C-410E-8A45-5D38EECC0283}" type="TxLink">
            <a:rPr lang="en-US" sz="800" b="0" i="0" u="none" strike="noStrike">
              <a:solidFill>
                <a:sysClr val="windowText" lastClr="000000"/>
              </a:solidFill>
              <a:latin typeface="Arial" pitchFamily="34" charset="0"/>
              <a:cs typeface="Arial" pitchFamily="34" charset="0"/>
            </a:rPr>
            <a:pPr/>
            <a:t> </a:t>
          </a:fld>
          <a:endParaRPr lang="de-DE" sz="800">
            <a:solidFill>
              <a:sysClr val="windowText" lastClr="000000"/>
            </a:solidFill>
            <a:latin typeface="Arial" pitchFamily="34" charset="0"/>
            <a:cs typeface="Arial" pitchFamily="34" charset="0"/>
          </a:endParaRPr>
        </a:p>
      </xdr:txBody>
    </xdr:sp>
    <xdr:clientData fPrintsWithSheet="0"/>
  </xdr:twoCellAnchor>
  <xdr:twoCellAnchor>
    <xdr:from>
      <xdr:col>0</xdr:col>
      <xdr:colOff>1</xdr:colOff>
      <xdr:row>1</xdr:row>
      <xdr:rowOff>19050</xdr:rowOff>
    </xdr:from>
    <xdr:to>
      <xdr:col>10</xdr:col>
      <xdr:colOff>1</xdr:colOff>
      <xdr:row>2</xdr:row>
      <xdr:rowOff>152400</xdr:rowOff>
    </xdr:to>
    <xdr:sp macro="" textlink="A3">
      <xdr:nvSpPr>
        <xdr:cNvPr id="8" name="Textfeld 7">
          <a:extLst>
            <a:ext uri="{FF2B5EF4-FFF2-40B4-BE49-F238E27FC236}">
              <a16:creationId xmlns:a16="http://schemas.microsoft.com/office/drawing/2014/main" id="{00000000-0008-0000-0100-000008000000}"/>
            </a:ext>
          </a:extLst>
        </xdr:cNvPr>
        <xdr:cNvSpPr txBox="1">
          <a:spLocks/>
        </xdr:cNvSpPr>
      </xdr:nvSpPr>
      <xdr:spPr>
        <a:xfrm>
          <a:off x="1" y="323850"/>
          <a:ext cx="26289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0" bIns="0" rtlCol="0" anchor="t"/>
        <a:lstStyle/>
        <a:p>
          <a:fld id="{72463F79-FD66-4651-978F-57A6D0FD4B1E}" type="TxLink">
            <a:rPr lang="en-US" sz="800" b="0" i="0" u="none" strike="noStrike">
              <a:solidFill>
                <a:srgbClr val="FF0000"/>
              </a:solidFill>
              <a:latin typeface="Arial" pitchFamily="34" charset="0"/>
              <a:cs typeface="Arial" pitchFamily="34" charset="0"/>
            </a:rPr>
            <a:pPr/>
            <a:t>Erfassen Sie zunächst die Angaben zur Einrichtung sowie Name und Anschrift des Integrationskindes▼.</a:t>
          </a:fld>
          <a:endParaRPr lang="de-DE" sz="800">
            <a:solidFill>
              <a:srgbClr val="FF0000"/>
            </a:solidFill>
            <a:latin typeface="Arial" pitchFamily="34" charset="0"/>
            <a:cs typeface="Arial" pitchFamily="34" charset="0"/>
          </a:endParaRPr>
        </a:p>
      </xdr:txBody>
    </xdr:sp>
    <xdr:clientData fPrintsWithSheet="0"/>
  </xdr:twoCellAnchor>
  <mc:AlternateContent xmlns:mc="http://schemas.openxmlformats.org/markup-compatibility/2006">
    <mc:Choice xmlns:a14="http://schemas.microsoft.com/office/drawing/2010/main" Requires="a14">
      <xdr:twoCellAnchor editAs="oneCell">
        <xdr:from>
          <xdr:col>19</xdr:col>
          <xdr:colOff>19050</xdr:colOff>
          <xdr:row>18</xdr:row>
          <xdr:rowOff>19050</xdr:rowOff>
        </xdr:from>
        <xdr:to>
          <xdr:col>19</xdr:col>
          <xdr:colOff>209550</xdr:colOff>
          <xdr:row>18</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7</xdr:row>
          <xdr:rowOff>85725</xdr:rowOff>
        </xdr:from>
        <xdr:to>
          <xdr:col>15</xdr:col>
          <xdr:colOff>219075</xdr:colOff>
          <xdr:row>9</xdr:row>
          <xdr:rowOff>38100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33</xdr:row>
          <xdr:rowOff>161925</xdr:rowOff>
        </xdr:from>
        <xdr:to>
          <xdr:col>20</xdr:col>
          <xdr:colOff>0</xdr:colOff>
          <xdr:row>35</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7</xdr:row>
          <xdr:rowOff>85725</xdr:rowOff>
        </xdr:from>
        <xdr:to>
          <xdr:col>22</xdr:col>
          <xdr:colOff>0</xdr:colOff>
          <xdr:row>9</xdr:row>
          <xdr:rowOff>38100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twoCellAnchor>
    <xdr:from>
      <xdr:col>21</xdr:col>
      <xdr:colOff>38100</xdr:colOff>
      <xdr:row>7</xdr:row>
      <xdr:rowOff>76198</xdr:rowOff>
    </xdr:from>
    <xdr:to>
      <xdr:col>28</xdr:col>
      <xdr:colOff>190502</xdr:colOff>
      <xdr:row>13</xdr:row>
      <xdr:rowOff>47624</xdr:rowOff>
    </xdr:to>
    <xdr:sp macro="" textlink="$W$10">
      <xdr:nvSpPr>
        <xdr:cNvPr id="13" name="Textfeld 12">
          <a:extLst>
            <a:ext uri="{FF2B5EF4-FFF2-40B4-BE49-F238E27FC236}">
              <a16:creationId xmlns:a16="http://schemas.microsoft.com/office/drawing/2014/main" id="{00000000-0008-0000-0100-00000D000000}"/>
            </a:ext>
          </a:extLst>
        </xdr:cNvPr>
        <xdr:cNvSpPr txBox="1">
          <a:spLocks/>
        </xdr:cNvSpPr>
      </xdr:nvSpPr>
      <xdr:spPr>
        <a:xfrm>
          <a:off x="5181600" y="1314448"/>
          <a:ext cx="1752602" cy="57150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fld id="{EAF2D8FA-B45E-40F2-88C0-2EC038D99512}" type="TxLink">
            <a:rPr lang="en-US" sz="750" b="0" i="0" u="none" strike="noStrike">
              <a:solidFill>
                <a:schemeClr val="bg1"/>
              </a:solidFill>
              <a:latin typeface="Arial"/>
              <a:cs typeface="Arial"/>
            </a:rPr>
            <a:pPr/>
            <a:t> </a:t>
          </a:fld>
          <a:endParaRPr lang="de-DE" sz="750">
            <a:solidFill>
              <a:schemeClr val="bg1"/>
            </a:solidFill>
            <a:latin typeface="Arial" pitchFamily="34" charset="0"/>
            <a:cs typeface="Arial" pitchFamily="34" charset="0"/>
          </a:endParaRPr>
        </a:p>
      </xdr:txBody>
    </xdr:sp>
    <xdr:clientData fPrintsWithSheet="0"/>
  </xdr:twoCellAnchor>
  <xdr:twoCellAnchor>
    <xdr:from>
      <xdr:col>22</xdr:col>
      <xdr:colOff>28575</xdr:colOff>
      <xdr:row>9</xdr:row>
      <xdr:rowOff>76199</xdr:rowOff>
    </xdr:from>
    <xdr:to>
      <xdr:col>38</xdr:col>
      <xdr:colOff>428625</xdr:colOff>
      <xdr:row>11</xdr:row>
      <xdr:rowOff>38100</xdr:rowOff>
    </xdr:to>
    <xdr:sp macro="" textlink="$X$10">
      <xdr:nvSpPr>
        <xdr:cNvPr id="14" name="Textfeld 13">
          <a:extLst>
            <a:ext uri="{FF2B5EF4-FFF2-40B4-BE49-F238E27FC236}">
              <a16:creationId xmlns:a16="http://schemas.microsoft.com/office/drawing/2014/main" id="{00000000-0008-0000-0100-00000E000000}"/>
            </a:ext>
          </a:extLst>
        </xdr:cNvPr>
        <xdr:cNvSpPr txBox="1">
          <a:spLocks/>
        </xdr:cNvSpPr>
      </xdr:nvSpPr>
      <xdr:spPr>
        <a:xfrm>
          <a:off x="5400675" y="1581149"/>
          <a:ext cx="4057650" cy="133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fld id="{B167232C-D2DD-48E9-A630-3BC4C8F415CC}" type="TxLink">
            <a:rPr lang="en-US" sz="800" b="0" i="0" u="none" strike="noStrike">
              <a:solidFill>
                <a:srgbClr val="000000"/>
              </a:solidFill>
              <a:latin typeface="Arial"/>
              <a:cs typeface="Arial"/>
            </a:rPr>
            <a:pPr/>
            <a:t> </a:t>
          </a:fld>
          <a:endParaRPr lang="de-DE" sz="800">
            <a:latin typeface="Arial" pitchFamily="34" charset="0"/>
            <a:cs typeface="Arial" pitchFamily="34" charset="0"/>
          </a:endParaRPr>
        </a:p>
      </xdr:txBody>
    </xdr:sp>
    <xdr:clientData/>
  </xdr:twoCellAnchor>
  <xdr:twoCellAnchor>
    <xdr:from>
      <xdr:col>37</xdr:col>
      <xdr:colOff>0</xdr:colOff>
      <xdr:row>15</xdr:row>
      <xdr:rowOff>0</xdr:rowOff>
    </xdr:from>
    <xdr:to>
      <xdr:col>37</xdr:col>
      <xdr:colOff>122400</xdr:colOff>
      <xdr:row>16</xdr:row>
      <xdr:rowOff>1406</xdr:rowOff>
    </xdr:to>
    <xdr:sp macro="" textlink="">
      <xdr:nvSpPr>
        <xdr:cNvPr id="18" name="Textfeld 17">
          <a:extLst>
            <a:ext uri="{FF2B5EF4-FFF2-40B4-BE49-F238E27FC236}">
              <a16:creationId xmlns:a16="http://schemas.microsoft.com/office/drawing/2014/main" id="{00000000-0008-0000-0100-000012000000}"/>
            </a:ext>
          </a:extLst>
        </xdr:cNvPr>
        <xdr:cNvSpPr txBox="1">
          <a:spLocks/>
        </xdr:cNvSpPr>
      </xdr:nvSpPr>
      <xdr:spPr>
        <a:xfrm>
          <a:off x="8801100" y="2200275"/>
          <a:ext cx="122400" cy="182381"/>
        </a:xfrm>
        <a:prstGeom prst="rect">
          <a:avLst/>
        </a:prstGeom>
        <a:solidFill>
          <a:srgbClr val="B8CF7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lang="en-US" sz="800" b="0" i="0" u="none" strike="noStrike">
              <a:solidFill>
                <a:srgbClr val="000000"/>
              </a:solidFill>
              <a:latin typeface="Arial"/>
              <a:cs typeface="Arial"/>
            </a:rPr>
            <a:t> </a:t>
          </a:r>
        </a:p>
      </xdr:txBody>
    </xdr:sp>
    <xdr:clientData fPrintsWithSheet="0"/>
  </xdr:twoCellAnchor>
  <xdr:twoCellAnchor>
    <xdr:from>
      <xdr:col>10</xdr:col>
      <xdr:colOff>28575</xdr:colOff>
      <xdr:row>6</xdr:row>
      <xdr:rowOff>76199</xdr:rowOff>
    </xdr:from>
    <xdr:to>
      <xdr:col>15</xdr:col>
      <xdr:colOff>209550</xdr:colOff>
      <xdr:row>8</xdr:row>
      <xdr:rowOff>161924</xdr:rowOff>
    </xdr:to>
    <xdr:sp macro="" textlink="K7">
      <xdr:nvSpPr>
        <xdr:cNvPr id="10" name="Textfeld 9">
          <a:extLst>
            <a:ext uri="{FF2B5EF4-FFF2-40B4-BE49-F238E27FC236}">
              <a16:creationId xmlns:a16="http://schemas.microsoft.com/office/drawing/2014/main" id="{00000000-0008-0000-0100-00000A000000}"/>
            </a:ext>
          </a:extLst>
        </xdr:cNvPr>
        <xdr:cNvSpPr txBox="1">
          <a:spLocks/>
        </xdr:cNvSpPr>
      </xdr:nvSpPr>
      <xdr:spPr>
        <a:xfrm>
          <a:off x="2657475" y="1152524"/>
          <a:ext cx="1323975" cy="3524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fld id="{EA88A47A-4586-47C3-8EF8-7A28381B37D8}" type="TxLink">
            <a:rPr lang="en-US" sz="800" b="0" i="0" u="none" strike="noStrike">
              <a:solidFill>
                <a:schemeClr val="bg1"/>
              </a:solidFill>
              <a:latin typeface="Arial"/>
              <a:cs typeface="Arial"/>
            </a:rPr>
            <a:pPr/>
            <a:t> </a:t>
          </a:fld>
          <a:endParaRPr lang="de-DE" sz="1100">
            <a:solidFill>
              <a:schemeClr val="bg1"/>
            </a:solidFill>
            <a:latin typeface="Arial" pitchFamily="34" charset="0"/>
            <a:cs typeface="Arial" pitchFamily="34" charset="0"/>
          </a:endParaRPr>
        </a:p>
      </xdr:txBody>
    </xdr:sp>
    <xdr:clientData fPrint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landkreis-nordsachsen.de/files/user_upload/Dezernate_und_Aemter/Dezernat_Sozial_und_Gesundheit/Sozialamt/Orientierungshilfe_Integration_03.2023.pdf"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omments" Target="../comments1.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0"/>
  <sheetViews>
    <sheetView showGridLines="0" tabSelected="1" view="pageBreakPreview" zoomScaleNormal="100" zoomScaleSheetLayoutView="100" workbookViewId="0">
      <selection activeCell="B30" sqref="B30"/>
    </sheetView>
  </sheetViews>
  <sheetFormatPr baseColWidth="10" defaultRowHeight="12.75" x14ac:dyDescent="0.2"/>
  <cols>
    <col min="1" max="1" width="1.7109375" style="165" customWidth="1"/>
    <col min="2" max="2" width="159.7109375" customWidth="1"/>
  </cols>
  <sheetData>
    <row r="1" spans="1:2" ht="6" customHeight="1" x14ac:dyDescent="0.2"/>
    <row r="2" spans="1:2" ht="18" x14ac:dyDescent="0.25">
      <c r="B2" s="158" t="str">
        <f ca="1">"Anwesenheitsliste für das Kalenderjahr "&amp;MID(CELL("Dateiname",'2023'!A$1),FIND("]",CELL("Dateiname",'2023'!A$1))+1,4)</f>
        <v>Anwesenheitsliste für das Kalenderjahr 2023</v>
      </c>
    </row>
    <row r="3" spans="1:2" s="148" customFormat="1" x14ac:dyDescent="0.2">
      <c r="A3" s="165"/>
      <c r="B3" s="31"/>
    </row>
    <row r="4" spans="1:2" ht="38.25" x14ac:dyDescent="0.2">
      <c r="B4" s="159" t="s">
        <v>108</v>
      </c>
    </row>
    <row r="5" spans="1:2" x14ac:dyDescent="0.2">
      <c r="B5" s="159" t="str">
        <f ca="1">"Die Datei enthält neben dieser Einleitung die Tabellenblätter '"&amp;MID(CELL("Dateiname",'2023'!A$1),FIND("]",CELL("Dateiname",'2023'!A$1))+1,4)&amp;"' und 'Rechnung' im Blattregister (links unten):"</f>
        <v>Die Datei enthält neben dieser Einleitung die Tabellenblätter '2023' und 'Rechnung' im Blattregister (links unten):</v>
      </c>
    </row>
    <row r="6" spans="1:2" x14ac:dyDescent="0.2">
      <c r="B6" s="157"/>
    </row>
    <row r="7" spans="1:2" x14ac:dyDescent="0.2">
      <c r="B7" s="160" t="str">
        <f ca="1">"Tabellenblatt "&amp;MID(CELL("Dateiname",'2023'!A$1),FIND("]",CELL("Dateiname",'2023'!A$1))+1,4)</f>
        <v>Tabellenblatt 2023</v>
      </c>
    </row>
    <row r="8" spans="1:2" ht="25.5" x14ac:dyDescent="0.2">
      <c r="B8" s="159" t="str">
        <f ca="1">"Das Tabellenblatt '"&amp;MID(CELL("Dateiname",'2023'!A$1),FIND("]",CELL("Dateiname",'2023'!A$1))+1,4)&amp;"' enthält die eigentliche Anwesenheitsliste und ist in drei horizontale Bereiche eingeteilt. Als Hilfestellung enthält diese kleine Hinweisfenster, die Sie über die vorzunehmenden Eingaben informiert"&amp;" und auf bestimmte Sachverhalte hinweist bzw. werden die zu befüllenden Zellen mit einem gelben Hintergrund hervorgehoben."</f>
        <v>Das Tabellenblatt '2023' enthält die eigentliche Anwesenheitsliste und ist in drei horizontale Bereiche eingeteilt. Als Hilfestellung enthält diese kleine Hinweisfenster, die Sie über die vorzunehmenden Eingaben informiert und auf bestimmte Sachverhalte hinweist bzw. werden die zu befüllenden Zellen mit einem gelben Hintergrund hervorgehoben.</v>
      </c>
    </row>
    <row r="9" spans="1:2" s="156" customFormat="1" ht="6" customHeight="1" x14ac:dyDescent="0.2">
      <c r="A9" s="165"/>
      <c r="B9" s="159"/>
    </row>
    <row r="10" spans="1:2" s="156" customFormat="1" x14ac:dyDescent="0.2">
      <c r="A10" s="165"/>
      <c r="B10" s="161" t="s">
        <v>95</v>
      </c>
    </row>
    <row r="11" spans="1:2" x14ac:dyDescent="0.2">
      <c r="B11" s="159" t="s">
        <v>103</v>
      </c>
    </row>
    <row r="12" spans="1:2" s="173" customFormat="1" ht="12.75" customHeight="1" x14ac:dyDescent="0.2">
      <c r="B12" s="184" t="s">
        <v>113</v>
      </c>
    </row>
    <row r="13" spans="1:2" s="166" customFormat="1" x14ac:dyDescent="0.2">
      <c r="B13" s="159" t="s">
        <v>104</v>
      </c>
    </row>
    <row r="14" spans="1:2" s="156" customFormat="1" ht="6" customHeight="1" x14ac:dyDescent="0.2">
      <c r="A14" s="165"/>
      <c r="B14" s="160"/>
    </row>
    <row r="15" spans="1:2" s="156" customFormat="1" x14ac:dyDescent="0.2">
      <c r="A15" s="165"/>
      <c r="B15" s="161" t="s">
        <v>96</v>
      </c>
    </row>
    <row r="16" spans="1:2" ht="25.5" x14ac:dyDescent="0.2">
      <c r="B16" s="159" t="s">
        <v>102</v>
      </c>
    </row>
    <row r="17" spans="1:2" s="156" customFormat="1" ht="6" customHeight="1" x14ac:dyDescent="0.2">
      <c r="A17" s="165"/>
      <c r="B17" s="159"/>
    </row>
    <row r="18" spans="1:2" x14ac:dyDescent="0.2">
      <c r="B18" s="161" t="s">
        <v>97</v>
      </c>
    </row>
    <row r="19" spans="1:2" ht="25.5" x14ac:dyDescent="0.2">
      <c r="B19" s="159" t="s">
        <v>100</v>
      </c>
    </row>
    <row r="20" spans="1:2" ht="25.5" x14ac:dyDescent="0.2">
      <c r="B20" s="159" t="s">
        <v>99</v>
      </c>
    </row>
    <row r="21" spans="1:2" ht="25.5" x14ac:dyDescent="0.2">
      <c r="B21" s="159" t="s">
        <v>98</v>
      </c>
    </row>
    <row r="22" spans="1:2" x14ac:dyDescent="0.2">
      <c r="B22" s="160" t="s">
        <v>106</v>
      </c>
    </row>
    <row r="24" spans="1:2" x14ac:dyDescent="0.2">
      <c r="B24" s="160" t="s">
        <v>101</v>
      </c>
    </row>
    <row r="25" spans="1:2" x14ac:dyDescent="0.2">
      <c r="B25" s="159" t="s">
        <v>92</v>
      </c>
    </row>
    <row r="26" spans="1:2" x14ac:dyDescent="0.2">
      <c r="B26" s="159" t="str">
        <f ca="1">"Dieses ist mit dem Tabellenblatt '"&amp;MID(CELL("Dateiname",'2023'!A$1),FIND("]",CELL("Dateiname",'2023'!A$1))+1,4)&amp;"' verknüpft, sodass die in der Anwesenheitsliste eingegebenen Daten in die Rechung übertragen werden."</f>
        <v>Dieses ist mit dem Tabellenblatt '2023' verknüpft, sodass die in der Anwesenheitsliste eingegebenen Daten in die Rechung übertragen werden.</v>
      </c>
    </row>
    <row r="27" spans="1:2" x14ac:dyDescent="0.2">
      <c r="B27" s="159" t="s">
        <v>93</v>
      </c>
    </row>
    <row r="28" spans="1:2" x14ac:dyDescent="0.2">
      <c r="B28" s="159" t="s">
        <v>94</v>
      </c>
    </row>
    <row r="29" spans="1:2" x14ac:dyDescent="0.2">
      <c r="B29" s="170"/>
    </row>
    <row r="30" spans="1:2" x14ac:dyDescent="0.2">
      <c r="B30" s="171" t="s">
        <v>107</v>
      </c>
    </row>
  </sheetData>
  <sheetProtection algorithmName="SHA-512" hashValue="Xn+SLCwiUW+6yQ3+IAqa4kqmjzPmaflK6r2vT2elO73TRovvax9BMlRf9YBfSAF2FdDjVrdbMHevynjdkUCXmA==" saltValue="c0ycTzDnVujQVay574FFvg==" spinCount="100000" sheet="1" selectLockedCells="1"/>
  <hyperlinks>
    <hyperlink ref="B30" r:id="rId1" xr:uid="{834850DA-7E60-449D-A5D6-8289151EA101}"/>
  </hyperlinks>
  <pageMargins left="0.7" right="0.7" top="0.78740157499999996" bottom="0.78740157499999996" header="0.3" footer="0.3"/>
  <pageSetup paperSize="8"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42"/>
  <sheetViews>
    <sheetView showGridLines="0" showRowColHeaders="0" view="pageBreakPreview" zoomScaleNormal="100" zoomScaleSheetLayoutView="100" workbookViewId="0">
      <selection activeCell="A5" sqref="A5:J5"/>
    </sheetView>
  </sheetViews>
  <sheetFormatPr baseColWidth="10" defaultRowHeight="12.75" x14ac:dyDescent="0.2"/>
  <cols>
    <col min="1" max="1" width="8.5703125" style="3" customWidth="1"/>
    <col min="2" max="38" width="3.42578125" style="3" customWidth="1"/>
    <col min="39" max="39" width="6.85546875" style="3" customWidth="1"/>
    <col min="40" max="70" width="3.42578125" style="3" hidden="1" customWidth="1"/>
    <col min="71" max="16384" width="11.42578125" style="3"/>
  </cols>
  <sheetData>
    <row r="1" spans="1:71" ht="24" thickBot="1" x14ac:dyDescent="0.4">
      <c r="A1" s="51" t="s">
        <v>27</v>
      </c>
      <c r="B1" s="52"/>
      <c r="C1" s="52"/>
      <c r="D1" s="52"/>
      <c r="E1" s="53"/>
      <c r="F1" s="24"/>
      <c r="G1" s="24"/>
      <c r="H1" s="54" t="str">
        <f ca="1">MID(CELL("Dateiname",A$1),FIND("]",CELL("Dateiname",A$1))+1,4)</f>
        <v>2023</v>
      </c>
      <c r="I1" s="55"/>
      <c r="J1" s="56"/>
      <c r="L1" s="85" t="str">
        <f>IF(ISBLANK(Q15),"",IF(AND(YEAR(AI4)-YEAR(Q15)=3,MONTH(AI5)&gt;=MONTH(Q15),Q9="Kinderkrippe",Q12="Monat"),"Bitte geben Sie an, ab welchem Monat der Wechsel in den Kindergartenbereich erfolgt. Ab dem Monat wird der Zahlbetrag aus der Pauschale für Kindergartenkinder ermittelt.",""))</f>
        <v/>
      </c>
      <c r="M1" s="84"/>
      <c r="N1" s="84"/>
      <c r="O1" s="84"/>
      <c r="P1" s="84"/>
      <c r="Q1" s="84"/>
      <c r="R1" s="84"/>
      <c r="S1" s="84"/>
      <c r="T1" s="84"/>
      <c r="U1" s="83"/>
      <c r="V1" s="29">
        <f>IF(AND(OR(A5&lt;&gt;"",A6&lt;&gt;"",A7&lt;&gt;"",A9&lt;&gt;""),A15&lt;&gt;"",A18&lt;&gt;"",Q9&lt;&gt;"Bitte auswählen!",Q15&lt;&gt;""),IF(OR(AND(ISBLANK(AD5),ISBLANK(AI5)),AM35=""),1,IF(OR(Q9="Bitte auswählen!",ISBLANK(Q9)),"1",IF(AM35&lt;1,1,IF(AM35&lt;&gt;0,0,0)))),0)</f>
        <v>0</v>
      </c>
      <c r="W1" s="212" t="str">
        <f>IF(AND(OR(A5&lt;&gt;"",A6&lt;&gt;"",A7&lt;&gt;"",A9&lt;&gt;""),A15&lt;&gt;"",A18&lt;&gt;"",Q9&lt;&gt;"Bitte auswählen!",Q15&lt;&gt;""),IF(OR(AND(ISBLANK(AD5),ISBLANK(AI5)),AM35=""),"Die blauen Fenster geben Ihnen Hinweise für das Ausfüllen der Liste und aktualisieren sich entsprechend Ihrer Eingaben.
Bitte erfassen Sie als nächstes den Bewilligungszeitraum (gelbe Markierungen).",IF(OR(Q9="Bitte auswählen!",ISBLANK(Q9),ISBLANK(Q15)),"Bitte geben Sie an, in welchem Betreuungsbereich das Kind betreut wird bzw. werden soll (gelbe Markierung; Zelle Q8) und geben Sie danach das Geburtsdatum ein.",IF(AM35&lt;1,"Zur Erfassung der An-/Abwesenheitstage gehen Sie bitte zu dem dafür vorgesehenen Bereich.",IF(AM35&lt;&gt;0,"","")))),"")</f>
        <v/>
      </c>
      <c r="X1" s="213"/>
      <c r="Y1" s="213"/>
      <c r="Z1" s="213"/>
      <c r="AA1" s="213"/>
      <c r="AB1" s="213"/>
      <c r="AC1" s="213"/>
      <c r="AD1" s="213"/>
      <c r="AE1" s="213"/>
      <c r="AF1" s="213"/>
      <c r="AG1" s="213"/>
      <c r="AH1" s="213"/>
      <c r="AI1" s="213"/>
      <c r="AJ1" s="213"/>
      <c r="AK1" s="213"/>
      <c r="AL1" s="213"/>
      <c r="AM1" s="214"/>
      <c r="AN1" s="28"/>
      <c r="AO1" s="28"/>
      <c r="AP1" s="28"/>
      <c r="AQ1" s="28"/>
      <c r="AR1" s="28"/>
      <c r="AS1" s="28"/>
      <c r="AT1" s="28"/>
      <c r="AU1" s="28"/>
      <c r="AV1" s="28"/>
      <c r="AW1" s="28"/>
    </row>
    <row r="2" spans="1:71" x14ac:dyDescent="0.2">
      <c r="A2" s="18"/>
      <c r="L2" s="86"/>
      <c r="M2" s="84"/>
      <c r="N2" s="84"/>
      <c r="O2" s="84"/>
      <c r="P2" s="84"/>
      <c r="Q2" s="84"/>
      <c r="R2" s="84"/>
      <c r="S2" s="84"/>
      <c r="T2" s="84"/>
      <c r="U2" s="83"/>
      <c r="V2" s="30"/>
      <c r="W2" s="213"/>
      <c r="X2" s="213"/>
      <c r="Y2" s="213"/>
      <c r="Z2" s="213"/>
      <c r="AA2" s="213"/>
      <c r="AB2" s="213"/>
      <c r="AC2" s="213"/>
      <c r="AD2" s="213"/>
      <c r="AE2" s="213"/>
      <c r="AF2" s="213"/>
      <c r="AG2" s="213"/>
      <c r="AH2" s="213"/>
      <c r="AI2" s="213"/>
      <c r="AJ2" s="213"/>
      <c r="AK2" s="213"/>
      <c r="AL2" s="213"/>
      <c r="AM2" s="214"/>
      <c r="AN2" s="28"/>
      <c r="AO2" s="28"/>
      <c r="AP2" s="28"/>
      <c r="AQ2" s="28"/>
      <c r="AR2" s="28"/>
      <c r="AS2" s="28"/>
      <c r="AT2" s="28"/>
      <c r="AU2" s="28"/>
      <c r="AV2" s="28"/>
      <c r="AW2" s="28"/>
    </row>
    <row r="3" spans="1:71" x14ac:dyDescent="0.2">
      <c r="A3" s="87" t="str">
        <f>IF(AND(OR(A5&lt;&gt;"",A6&lt;&gt;"",A7&lt;&gt;"",A9&lt;&gt;""),A15&lt;&gt;"",A18&lt;&gt;""),IF(OR(Q9="Bitte auswählen!",ISBLANK(Q15)),"Erfassen Sie bitte den Betreungsbereich und erst dann das Geburtsdatum des Kindes!",""),"Erfassen Sie zunächst die Angaben zur Einrichtung sowie Name und Anschrift des Integrationskindes▼.")</f>
        <v>Erfassen Sie zunächst die Angaben zur Einrichtung sowie Name und Anschrift des Integrationskindes▼.</v>
      </c>
      <c r="L3" s="84"/>
      <c r="M3" s="84"/>
      <c r="N3" s="84"/>
      <c r="O3" s="84"/>
      <c r="P3" s="84"/>
      <c r="Q3" s="84"/>
      <c r="R3" s="84"/>
      <c r="S3" s="84"/>
      <c r="T3" s="84"/>
      <c r="U3" s="83"/>
      <c r="V3" s="30"/>
      <c r="AD3" s="49" t="str">
        <f>IF(ISBLANK(AD5),"▼","")</f>
        <v>▼</v>
      </c>
      <c r="AE3" s="186" t="str">
        <f>IF(OR(ISBLANK(AD5),ISBLANK(AI5)),"Bitte unbedingt angeben!","")</f>
        <v>Bitte unbedingt angeben!</v>
      </c>
      <c r="AF3" s="187"/>
      <c r="AG3" s="187"/>
      <c r="AH3" s="187"/>
      <c r="AI3" s="187"/>
      <c r="AJ3" s="187"/>
      <c r="AK3" s="187"/>
      <c r="AL3" s="6" t="str">
        <f>IF(ISBLANK(AI5),"▼","")</f>
        <v>▼</v>
      </c>
      <c r="AN3" s="28"/>
      <c r="AO3" s="28"/>
      <c r="AP3" s="28"/>
      <c r="AQ3" s="28"/>
      <c r="AR3" s="28"/>
      <c r="AS3" s="28"/>
      <c r="AT3" s="28"/>
      <c r="AU3" s="28"/>
      <c r="AV3" s="28"/>
      <c r="AW3" s="28"/>
    </row>
    <row r="4" spans="1:71" ht="9.9499999999999993" customHeight="1" x14ac:dyDescent="0.2">
      <c r="A4" s="23" t="s">
        <v>25</v>
      </c>
      <c r="B4" s="19"/>
      <c r="C4" s="19"/>
      <c r="D4" s="19"/>
      <c r="E4" s="19"/>
      <c r="F4" s="19"/>
      <c r="G4" s="19"/>
      <c r="H4" s="19"/>
      <c r="I4" s="19"/>
      <c r="J4" s="19"/>
      <c r="K4" s="19"/>
      <c r="L4" s="84"/>
      <c r="M4" s="84"/>
      <c r="N4" s="84"/>
      <c r="O4" s="84"/>
      <c r="P4" s="84"/>
      <c r="Q4" s="84"/>
      <c r="R4" s="84"/>
      <c r="S4" s="84"/>
      <c r="T4" s="84"/>
      <c r="U4" s="83"/>
      <c r="V4" s="30"/>
      <c r="AD4" s="57">
        <f ca="1">Funktion!A5</f>
        <v>44927</v>
      </c>
      <c r="AI4" s="57">
        <f ca="1">Funktion!A7</f>
        <v>45291</v>
      </c>
      <c r="AJ4" s="57">
        <f ca="1">AI4+1</f>
        <v>45292</v>
      </c>
      <c r="AL4" s="57">
        <f ca="1">DATE(YEAR(Funktion!A7)+1,MONTH(Funktion!A7),DAY(Funktion!A7))</f>
        <v>45657</v>
      </c>
      <c r="AN4" s="28"/>
      <c r="AO4" s="28"/>
      <c r="AP4" s="28"/>
      <c r="AQ4" s="28"/>
      <c r="AR4" s="28"/>
      <c r="AS4" s="28"/>
      <c r="AT4" s="28"/>
      <c r="AU4" s="28"/>
      <c r="AV4" s="28"/>
      <c r="AW4" s="28"/>
    </row>
    <row r="5" spans="1:71" x14ac:dyDescent="0.2">
      <c r="A5" s="188"/>
      <c r="B5" s="189"/>
      <c r="C5" s="189"/>
      <c r="D5" s="189"/>
      <c r="E5" s="189"/>
      <c r="F5" s="189"/>
      <c r="G5" s="189"/>
      <c r="H5" s="189"/>
      <c r="I5" s="189"/>
      <c r="J5" s="189"/>
      <c r="K5" s="33"/>
      <c r="L5" s="84"/>
      <c r="M5" s="84"/>
      <c r="N5" s="84"/>
      <c r="O5" s="84"/>
      <c r="P5" s="84"/>
      <c r="Q5" s="84"/>
      <c r="R5" s="84"/>
      <c r="S5" s="84"/>
      <c r="T5" s="84"/>
      <c r="U5" s="83"/>
      <c r="V5" s="30"/>
      <c r="W5" s="2" t="s">
        <v>71</v>
      </c>
      <c r="AC5" s="5"/>
      <c r="AD5" s="197"/>
      <c r="AE5" s="199"/>
      <c r="AF5" s="199"/>
      <c r="AG5" s="199"/>
      <c r="AH5" s="58" t="s">
        <v>18</v>
      </c>
      <c r="AI5" s="197"/>
      <c r="AJ5" s="198"/>
      <c r="AK5" s="198"/>
      <c r="AL5" s="198"/>
      <c r="AN5" s="28"/>
      <c r="AO5" s="28"/>
      <c r="AP5" s="28"/>
      <c r="AQ5" s="28"/>
      <c r="AR5" s="28"/>
      <c r="AS5" s="28"/>
      <c r="AT5" s="28"/>
      <c r="AU5" s="28"/>
      <c r="AV5" s="28"/>
      <c r="AW5" s="28"/>
    </row>
    <row r="6" spans="1:71" x14ac:dyDescent="0.2">
      <c r="A6" s="190"/>
      <c r="B6" s="189"/>
      <c r="C6" s="189"/>
      <c r="D6" s="189"/>
      <c r="E6" s="189"/>
      <c r="F6" s="189"/>
      <c r="G6" s="189"/>
      <c r="H6" s="189"/>
      <c r="I6" s="189"/>
      <c r="J6" s="189"/>
      <c r="K6" s="57">
        <f>IF(OR(Q10&lt;&gt;"",AM35&gt;0),0,IF(OR(Q9="Bitte auswählen!",Q9="Einzelkostensatz"),0,IF(AND(OR(Q9="Kinderkrippe",Q9="Kindergarten",Q9="Hort"),L6=FALSE),0,IF(ISBLANK(Q10),1,1))))</f>
        <v>0</v>
      </c>
      <c r="L6" s="115" t="b">
        <v>0</v>
      </c>
      <c r="Q6" s="30"/>
      <c r="R6" s="30"/>
      <c r="S6" s="30"/>
      <c r="T6" s="30"/>
      <c r="U6" s="30"/>
      <c r="V6" s="30"/>
      <c r="W6" s="8"/>
      <c r="AD6" s="28"/>
      <c r="AE6" s="28"/>
      <c r="AF6" s="28"/>
      <c r="AG6" s="28"/>
      <c r="AH6" s="28"/>
      <c r="AI6" s="30"/>
      <c r="AJ6" s="28"/>
      <c r="AK6" s="28"/>
      <c r="AL6" s="28"/>
      <c r="AN6" s="28"/>
      <c r="AO6" s="28"/>
      <c r="AP6" s="28"/>
      <c r="AQ6" s="28"/>
      <c r="AR6" s="28"/>
      <c r="AS6" s="28"/>
      <c r="AT6" s="28"/>
      <c r="AU6" s="28"/>
      <c r="AV6" s="28"/>
      <c r="AW6" s="28"/>
      <c r="BS6" s="8"/>
    </row>
    <row r="7" spans="1:71" x14ac:dyDescent="0.2">
      <c r="A7" s="190"/>
      <c r="B7" s="189"/>
      <c r="C7" s="189"/>
      <c r="D7" s="189"/>
      <c r="E7" s="189"/>
      <c r="F7" s="189"/>
      <c r="G7" s="189"/>
      <c r="H7" s="189"/>
      <c r="I7" s="189"/>
      <c r="J7" s="189"/>
      <c r="K7" s="200" t="str">
        <f ca="1">IF(AND(Q10&lt;&gt;"",AM35&gt;0),"",IF(OR(Q9="Bitte auswählen!",Q9="Einzelkostensatz",ISBLANK(Q9)),"",IF(AND(OR(Q9="Kinderkrippe",Q9="Kindergarten",Q9="Hort"),L6=FALSE),"Hat sich die Integrations-pauschale für das Jahr "&amp;MID(CELL("Dateiname",A$1),FIND("]",CELL("Dateiname",A$1))+1,4)&amp;" rückwirkend geändert? ►",IF(ISBLANK(Q10),"Erfassen Sie bitte den neuen Wert für den ausgewählten Betreuungsbereich    ▼","Betrag wurde erfasst und wird bei der Berechnung des Zahlbetrages verwendet."))))</f>
        <v/>
      </c>
      <c r="L7" s="201"/>
      <c r="M7" s="201"/>
      <c r="N7" s="201"/>
      <c r="O7" s="201"/>
      <c r="P7" s="202"/>
      <c r="Q7" s="209" t="str">
        <f>"Betreuungs"&amp;IF(Q9="Einzelkostensatz","satz","bereich")</f>
        <v>Betreuungsbereich</v>
      </c>
      <c r="R7" s="210"/>
      <c r="S7" s="210"/>
      <c r="T7" s="210"/>
      <c r="U7" s="30"/>
      <c r="V7" s="30"/>
      <c r="W7" s="2" t="str">
        <f ca="1">"Fehltage"&amp;IF(OR(ISBLANK(AD5),ISBLANK(AI5))," (ggf. anteilig)",IF(AI5&gt;AI4," "&amp;MID(CELL("Dateiname",A$1),FIND("]",CELL("Dateiname",A$1))+1,4),"")&amp;IF(AND(AD7&lt;45,OR(AD5&gt;AD4,AI5&lt;AI4))," (anteilig)",""))&amp;":"</f>
        <v>Fehltage (ggf. anteilig):</v>
      </c>
      <c r="AD7" s="25" t="str">
        <f ca="1">IF(OR(ISBLANK(AI5),AI5&lt;AD4),"",IF(OR(AD5&gt;AD4,AI5&lt;AI4),ROUND(AF7*AK7,0)+IF(AM10&gt;0,AM10,0),45+IF(AM10&gt;0,AM10,0)))</f>
        <v/>
      </c>
      <c r="AE7" s="16"/>
      <c r="AF7" s="193" t="str">
        <f ca="1">IF(OR(ISBLANK(AI5),AI5&lt;AD4),"",IF(OR(AD5&gt;AD4,AI5&lt;AI4),IF(NETWORKDAYS(Funktion!N2,Funktion!O2,Funktion!C2:C12)-COUNTIF(AN8:BR21,AL15)&gt;250,250,NETWORKDAYS(Funktion!N2,Funktion!O2,Funktion!C2:C12)-COUNTIF(AN8:BR21,AL15)),""))</f>
        <v/>
      </c>
      <c r="AG7" s="194"/>
      <c r="AH7" s="194"/>
      <c r="AI7" s="194"/>
      <c r="AJ7" s="194"/>
      <c r="AK7" s="195" t="str">
        <f ca="1">IF(AND(AD5&lt;&gt;"",AI5&lt;&gt;"",OR(AD5&gt;AD4,AI5&lt;AI4)),18%,"")</f>
        <v/>
      </c>
      <c r="AL7" s="196"/>
      <c r="AM7" s="75"/>
      <c r="AN7" s="28"/>
      <c r="AO7" s="28"/>
      <c r="AP7" s="28"/>
      <c r="AQ7" s="28"/>
      <c r="AR7" s="28"/>
      <c r="AS7" s="28"/>
      <c r="AT7" s="28"/>
      <c r="AU7" s="28"/>
      <c r="AV7" s="28"/>
      <c r="AW7" s="28"/>
      <c r="BS7" s="8"/>
    </row>
    <row r="8" spans="1:71" ht="8.25" customHeight="1" x14ac:dyDescent="0.2">
      <c r="A8" s="205"/>
      <c r="B8" s="206"/>
      <c r="C8" s="206"/>
      <c r="D8" s="206"/>
      <c r="E8" s="206"/>
      <c r="F8" s="206"/>
      <c r="G8" s="206"/>
      <c r="H8" s="206"/>
      <c r="I8" s="206"/>
      <c r="J8" s="206"/>
      <c r="K8" s="200"/>
      <c r="L8" s="201"/>
      <c r="M8" s="201"/>
      <c r="N8" s="201"/>
      <c r="O8" s="201"/>
      <c r="P8" s="202"/>
      <c r="Q8" s="211"/>
      <c r="R8" s="210"/>
      <c r="S8" s="210"/>
      <c r="T8" s="210"/>
      <c r="U8" s="30"/>
      <c r="V8" s="30"/>
      <c r="W8" s="2"/>
      <c r="AD8" s="136">
        <f ca="1">IF(AD5&gt;AD4,AD5,AD4)</f>
        <v>44927</v>
      </c>
      <c r="AE8" s="16"/>
      <c r="AF8" s="120"/>
      <c r="AG8" s="121"/>
      <c r="AH8" s="121"/>
      <c r="AI8" s="137">
        <f ca="1">IF(AI5&lt;AI4,AI5,AI4)</f>
        <v>0</v>
      </c>
      <c r="AJ8" s="121"/>
      <c r="AK8" s="122"/>
      <c r="AL8" s="123"/>
      <c r="AM8" s="124"/>
      <c r="AN8" s="141" t="str">
        <f ca="1">IF(AND($AD$5&lt;=DATE(YEAR(Funktion!$A$5),MONTH(1&amp;$A23),B$22),$AI$5&gt;=DATE(YEAR(Funktion!$A$5),MONTH(1&amp;$A23),B$22)),IF(AND(B23=$AC$12,$AD$9&lt;=DATE(YEAR(Funktion!$A$5),MONTH(1&amp;$A23),B$22),$AI$9&gt;=DATE(YEAR(Funktion!$A$5),MONTH(1&amp;$A23),B$22)),B23,IF(B23=$AC$12,"",B23)),"")</f>
        <v/>
      </c>
      <c r="AO8" s="141" t="str">
        <f ca="1">IF(AND($AD$5&lt;=DATE(YEAR(Funktion!$A$5),MONTH(1&amp;$A23),C$22),$AI$5&gt;=DATE(YEAR(Funktion!$A$5),MONTH(1&amp;$A23),C$22)),IF(AND(C23=$AC$12,$AD$9&lt;=DATE(YEAR(Funktion!$A$5),MONTH(1&amp;$A23),C$22),$AI$9&gt;=DATE(YEAR(Funktion!$A$5),MONTH(1&amp;$A23),C$22)),C23,IF(C23=$AC$12,"",C23)),"")</f>
        <v/>
      </c>
      <c r="AP8" s="141" t="str">
        <f ca="1">IF(AND($AD$5&lt;=DATE(YEAR(Funktion!$A$5),MONTH(1&amp;$A23),D$22),$AI$5&gt;=DATE(YEAR(Funktion!$A$5),MONTH(1&amp;$A23),D$22)),IF(AND(D23=$AC$12,$AD$9&lt;=DATE(YEAR(Funktion!$A$5),MONTH(1&amp;$A23),D$22),$AI$9&gt;=DATE(YEAR(Funktion!$A$5),MONTH(1&amp;$A23),D$22)),D23,IF(D23=$AC$12,"",D23)),"")</f>
        <v/>
      </c>
      <c r="AQ8" s="141" t="str">
        <f ca="1">IF(AND($AD$5&lt;=DATE(YEAR(Funktion!$A$5),MONTH(1&amp;$A23),E$22),$AI$5&gt;=DATE(YEAR(Funktion!$A$5),MONTH(1&amp;$A23),E$22)),IF(AND(E23=$AC$12,$AD$9&lt;=DATE(YEAR(Funktion!$A$5),MONTH(1&amp;$A23),E$22),$AI$9&gt;=DATE(YEAR(Funktion!$A$5),MONTH(1&amp;$A23),E$22)),E23,IF(E23=$AC$12,"",E23)),"")</f>
        <v/>
      </c>
      <c r="AR8" s="141" t="str">
        <f ca="1">IF(AND($AD$5&lt;=DATE(YEAR(Funktion!$A$5),MONTH(1&amp;$A23),F$22),$AI$5&gt;=DATE(YEAR(Funktion!$A$5),MONTH(1&amp;$A23),F$22)),IF(AND(F23=$AC$12,$AD$9&lt;=DATE(YEAR(Funktion!$A$5),MONTH(1&amp;$A23),F$22),$AI$9&gt;=DATE(YEAR(Funktion!$A$5),MONTH(1&amp;$A23),F$22)),F23,IF(F23=$AC$12,"",F23)),"")</f>
        <v/>
      </c>
      <c r="AS8" s="141" t="str">
        <f ca="1">IF(AND($AD$5&lt;=DATE(YEAR(Funktion!$A$5),MONTH(1&amp;$A23),G$22),$AI$5&gt;=DATE(YEAR(Funktion!$A$5),MONTH(1&amp;$A23),G$22)),IF(AND(G23=$AC$12,$AD$9&lt;=DATE(YEAR(Funktion!$A$5),MONTH(1&amp;$A23),G$22),$AI$9&gt;=DATE(YEAR(Funktion!$A$5),MONTH(1&amp;$A23),G$22)),G23,IF(G23=$AC$12,"",G23)),"")</f>
        <v/>
      </c>
      <c r="AT8" s="141" t="str">
        <f ca="1">IF(AND($AD$5&lt;=DATE(YEAR(Funktion!$A$5),MONTH(1&amp;$A23),H$22),$AI$5&gt;=DATE(YEAR(Funktion!$A$5),MONTH(1&amp;$A23),H$22)),IF(AND(H23=$AC$12,$AD$9&lt;=DATE(YEAR(Funktion!$A$5),MONTH(1&amp;$A23),H$22),$AI$9&gt;=DATE(YEAR(Funktion!$A$5),MONTH(1&amp;$A23),H$22)),H23,IF(H23=$AC$12,"",H23)),"")</f>
        <v/>
      </c>
      <c r="AU8" s="141" t="str">
        <f ca="1">IF(AND($AD$5&lt;=DATE(YEAR(Funktion!$A$5),MONTH(1&amp;$A23),I$22),$AI$5&gt;=DATE(YEAR(Funktion!$A$5),MONTH(1&amp;$A23),I$22)),IF(AND(I23=$AC$12,$AD$9&lt;=DATE(YEAR(Funktion!$A$5),MONTH(1&amp;$A23),I$22),$AI$9&gt;=DATE(YEAR(Funktion!$A$5),MONTH(1&amp;$A23),I$22)),I23,IF(I23=$AC$12,"",I23)),"")</f>
        <v/>
      </c>
      <c r="AV8" s="141" t="str">
        <f ca="1">IF(AND($AD$5&lt;=DATE(YEAR(Funktion!$A$5),MONTH(1&amp;$A23),J$22),$AI$5&gt;=DATE(YEAR(Funktion!$A$5),MONTH(1&amp;$A23),J$22)),IF(AND(J23=$AC$12,$AD$9&lt;=DATE(YEAR(Funktion!$A$5),MONTH(1&amp;$A23),J$22),$AI$9&gt;=DATE(YEAR(Funktion!$A$5),MONTH(1&amp;$A23),J$22)),J23,IF(J23=$AC$12,"",J23)),"")</f>
        <v/>
      </c>
      <c r="AW8" s="141" t="str">
        <f ca="1">IF(AND($AD$5&lt;=DATE(YEAR(Funktion!$A$5),MONTH(1&amp;$A23),K$22),$AI$5&gt;=DATE(YEAR(Funktion!$A$5),MONTH(1&amp;$A23),K$22)),IF(AND(K23=$AC$12,$AD$9&lt;=DATE(YEAR(Funktion!$A$5),MONTH(1&amp;$A23),K$22),$AI$9&gt;=DATE(YEAR(Funktion!$A$5),MONTH(1&amp;$A23),K$22)),K23,IF(K23=$AC$12,"",K23)),"")</f>
        <v/>
      </c>
      <c r="AX8" s="141" t="str">
        <f ca="1">IF(AND($AD$5&lt;=DATE(YEAR(Funktion!$A$5),MONTH(1&amp;$A23),L$22),$AI$5&gt;=DATE(YEAR(Funktion!$A$5),MONTH(1&amp;$A23),L$22)),IF(AND(L23=$AC$12,$AD$9&lt;=DATE(YEAR(Funktion!$A$5),MONTH(1&amp;$A23),L$22),$AI$9&gt;=DATE(YEAR(Funktion!$A$5),MONTH(1&amp;$A23),L$22)),L23,IF(L23=$AC$12,"",L23)),"")</f>
        <v/>
      </c>
      <c r="AY8" s="141" t="str">
        <f ca="1">IF(AND($AD$5&lt;=DATE(YEAR(Funktion!$A$5),MONTH(1&amp;$A23),M$22),$AI$5&gt;=DATE(YEAR(Funktion!$A$5),MONTH(1&amp;$A23),M$22)),IF(AND(M23=$AC$12,$AD$9&lt;=DATE(YEAR(Funktion!$A$5),MONTH(1&amp;$A23),M$22),$AI$9&gt;=DATE(YEAR(Funktion!$A$5),MONTH(1&amp;$A23),M$22)),M23,IF(M23=$AC$12,"",M23)),"")</f>
        <v/>
      </c>
      <c r="AZ8" s="141" t="str">
        <f ca="1">IF(AND($AD$5&lt;=DATE(YEAR(Funktion!$A$5),MONTH(1&amp;$A23),N$22),$AI$5&gt;=DATE(YEAR(Funktion!$A$5),MONTH(1&amp;$A23),N$22)),IF(AND(N23=$AC$12,$AD$9&lt;=DATE(YEAR(Funktion!$A$5),MONTH(1&amp;$A23),N$22),$AI$9&gt;=DATE(YEAR(Funktion!$A$5),MONTH(1&amp;$A23),N$22)),N23,IF(N23=$AC$12,"",N23)),"")</f>
        <v/>
      </c>
      <c r="BA8" s="141" t="str">
        <f ca="1">IF(AND($AD$5&lt;=DATE(YEAR(Funktion!$A$5),MONTH(1&amp;$A23),O$22),$AI$5&gt;=DATE(YEAR(Funktion!$A$5),MONTH(1&amp;$A23),O$22)),IF(AND(O23=$AC$12,$AD$9&lt;=DATE(YEAR(Funktion!$A$5),MONTH(1&amp;$A23),O$22),$AI$9&gt;=DATE(YEAR(Funktion!$A$5),MONTH(1&amp;$A23),O$22)),O23,IF(O23=$AC$12,"",O23)),"")</f>
        <v/>
      </c>
      <c r="BB8" s="141" t="str">
        <f ca="1">IF(AND($AD$5&lt;=DATE(YEAR(Funktion!$A$5),MONTH(1&amp;$A23),P$22),$AI$5&gt;=DATE(YEAR(Funktion!$A$5),MONTH(1&amp;$A23),P$22)),IF(AND(P23=$AC$12,$AD$9&lt;=DATE(YEAR(Funktion!$A$5),MONTH(1&amp;$A23),P$22),$AI$9&gt;=DATE(YEAR(Funktion!$A$5),MONTH(1&amp;$A23),P$22)),P23,IF(P23=$AC$12,"",P23)),"")</f>
        <v/>
      </c>
      <c r="BC8" s="141" t="str">
        <f ca="1">IF(AND($AD$5&lt;=DATE(YEAR(Funktion!$A$5),MONTH(1&amp;$A23),Q$22),$AI$5&gt;=DATE(YEAR(Funktion!$A$5),MONTH(1&amp;$A23),Q$22)),IF(AND(Q23=$AC$12,$AD$9&lt;=DATE(YEAR(Funktion!$A$5),MONTH(1&amp;$A23),Q$22),$AI$9&gt;=DATE(YEAR(Funktion!$A$5),MONTH(1&amp;$A23),Q$22)),Q23,IF(Q23=$AC$12,"",Q23)),"")</f>
        <v/>
      </c>
      <c r="BD8" s="141" t="str">
        <f ca="1">IF(AND($AD$5&lt;=DATE(YEAR(Funktion!$A$5),MONTH(1&amp;$A23),R$22),$AI$5&gt;=DATE(YEAR(Funktion!$A$5),MONTH(1&amp;$A23),R$22)),IF(AND(R23=$AC$12,$AD$9&lt;=DATE(YEAR(Funktion!$A$5),MONTH(1&amp;$A23),R$22),$AI$9&gt;=DATE(YEAR(Funktion!$A$5),MONTH(1&amp;$A23),R$22)),R23,IF(R23=$AC$12,"",R23)),"")</f>
        <v/>
      </c>
      <c r="BE8" s="141" t="str">
        <f ca="1">IF(AND($AD$5&lt;=DATE(YEAR(Funktion!$A$5),MONTH(1&amp;$A23),S$22),$AI$5&gt;=DATE(YEAR(Funktion!$A$5),MONTH(1&amp;$A23),S$22)),IF(AND(S23=$AC$12,$AD$9&lt;=DATE(YEAR(Funktion!$A$5),MONTH(1&amp;$A23),S$22),$AI$9&gt;=DATE(YEAR(Funktion!$A$5),MONTH(1&amp;$A23),S$22)),S23,IF(S23=$AC$12,"",S23)),"")</f>
        <v/>
      </c>
      <c r="BF8" s="141" t="str">
        <f ca="1">IF(AND($AD$5&lt;=DATE(YEAR(Funktion!$A$5),MONTH(1&amp;$A23),T$22),$AI$5&gt;=DATE(YEAR(Funktion!$A$5),MONTH(1&amp;$A23),T$22)),IF(AND(T23=$AC$12,$AD$9&lt;=DATE(YEAR(Funktion!$A$5),MONTH(1&amp;$A23),T$22),$AI$9&gt;=DATE(YEAR(Funktion!$A$5),MONTH(1&amp;$A23),T$22)),T23,IF(T23=$AC$12,"",T23)),"")</f>
        <v/>
      </c>
      <c r="BG8" s="141" t="str">
        <f ca="1">IF(AND($AD$5&lt;=DATE(YEAR(Funktion!$A$5),MONTH(1&amp;$A23),U$22),$AI$5&gt;=DATE(YEAR(Funktion!$A$5),MONTH(1&amp;$A23),U$22)),IF(AND(U23=$AC$12,$AD$9&lt;=DATE(YEAR(Funktion!$A$5),MONTH(1&amp;$A23),U$22),$AI$9&gt;=DATE(YEAR(Funktion!$A$5),MONTH(1&amp;$A23),U$22)),U23,IF(U23=$AC$12,"",U23)),"")</f>
        <v/>
      </c>
      <c r="BH8" s="141" t="str">
        <f ca="1">IF(AND($AD$5&lt;=DATE(YEAR(Funktion!$A$5),MONTH(1&amp;$A23),V$22),$AI$5&gt;=DATE(YEAR(Funktion!$A$5),MONTH(1&amp;$A23),V$22)),IF(AND(V23=$AC$12,$AD$9&lt;=DATE(YEAR(Funktion!$A$5),MONTH(1&amp;$A23),V$22),$AI$9&gt;=DATE(YEAR(Funktion!$A$5),MONTH(1&amp;$A23),V$22)),V23,IF(V23=$AC$12,"",V23)),"")</f>
        <v/>
      </c>
      <c r="BI8" s="141" t="str">
        <f ca="1">IF(AND($AD$5&lt;=DATE(YEAR(Funktion!$A$5),MONTH(1&amp;$A23),W$22),$AI$5&gt;=DATE(YEAR(Funktion!$A$5),MONTH(1&amp;$A23),W$22)),IF(AND(W23=$AC$12,$AD$9&lt;=DATE(YEAR(Funktion!$A$5),MONTH(1&amp;$A23),W$22),$AI$9&gt;=DATE(YEAR(Funktion!$A$5),MONTH(1&amp;$A23),W$22)),W23,IF(W23=$AC$12,"",W23)),"")</f>
        <v/>
      </c>
      <c r="BJ8" s="141" t="str">
        <f ca="1">IF(AND($AD$5&lt;=DATE(YEAR(Funktion!$A$5),MONTH(1&amp;$A23),X$22),$AI$5&gt;=DATE(YEAR(Funktion!$A$5),MONTH(1&amp;$A23),X$22)),IF(AND(X23=$AC$12,$AD$9&lt;=DATE(YEAR(Funktion!$A$5),MONTH(1&amp;$A23),X$22),$AI$9&gt;=DATE(YEAR(Funktion!$A$5),MONTH(1&amp;$A23),X$22)),X23,IF(X23=$AC$12,"",X23)),"")</f>
        <v/>
      </c>
      <c r="BK8" s="141" t="str">
        <f ca="1">IF(AND($AD$5&lt;=DATE(YEAR(Funktion!$A$5),MONTH(1&amp;$A23),Y$22),$AI$5&gt;=DATE(YEAR(Funktion!$A$5),MONTH(1&amp;$A23),Y$22)),IF(AND(Y23=$AC$12,$AD$9&lt;=DATE(YEAR(Funktion!$A$5),MONTH(1&amp;$A23),Y$22),$AI$9&gt;=DATE(YEAR(Funktion!$A$5),MONTH(1&amp;$A23),Y$22)),Y23,IF(Y23=$AC$12,"",Y23)),"")</f>
        <v/>
      </c>
      <c r="BL8" s="141" t="str">
        <f ca="1">IF(AND($AD$5&lt;=DATE(YEAR(Funktion!$A$5),MONTH(1&amp;$A23),Z$22),$AI$5&gt;=DATE(YEAR(Funktion!$A$5),MONTH(1&amp;$A23),Z$22)),IF(AND(Z23=$AC$12,$AD$9&lt;=DATE(YEAR(Funktion!$A$5),MONTH(1&amp;$A23),Z$22),$AI$9&gt;=DATE(YEAR(Funktion!$A$5),MONTH(1&amp;$A23),Z$22)),Z23,IF(Z23=$AC$12,"",Z23)),"")</f>
        <v/>
      </c>
      <c r="BM8" s="141" t="str">
        <f ca="1">IF(AND($AD$5&lt;=DATE(YEAR(Funktion!$A$5),MONTH(1&amp;$A23),AA$22),$AI$5&gt;=DATE(YEAR(Funktion!$A$5),MONTH(1&amp;$A23),AA$22)),IF(AND(AA23=$AC$12,$AD$9&lt;=DATE(YEAR(Funktion!$A$5),MONTH(1&amp;$A23),AA$22),$AI$9&gt;=DATE(YEAR(Funktion!$A$5),MONTH(1&amp;$A23),AA$22)),AA23,IF(AA23=$AC$12,"",AA23)),"")</f>
        <v/>
      </c>
      <c r="BN8" s="141" t="str">
        <f ca="1">IF(AND($AD$5&lt;=DATE(YEAR(Funktion!$A$5),MONTH(1&amp;$A23),AB$22),$AI$5&gt;=DATE(YEAR(Funktion!$A$5),MONTH(1&amp;$A23),AB$22)),IF(AND(AB23=$AC$12,$AD$9&lt;=DATE(YEAR(Funktion!$A$5),MONTH(1&amp;$A23),AB$22),$AI$9&gt;=DATE(YEAR(Funktion!$A$5),MONTH(1&amp;$A23),AB$22)),AB23,IF(AB23=$AC$12,"",AB23)),"")</f>
        <v/>
      </c>
      <c r="BO8" s="141" t="str">
        <f ca="1">IF(AND($AD$5&lt;=DATE(YEAR(Funktion!$A$5),MONTH(1&amp;$A23),AC$22),$AI$5&gt;=DATE(YEAR(Funktion!$A$5),MONTH(1&amp;$A23),AC$22)),IF(AND(AC23=$AC$12,$AD$9&lt;=DATE(YEAR(Funktion!$A$5),MONTH(1&amp;$A23),AC$22),$AI$9&gt;=DATE(YEAR(Funktion!$A$5),MONTH(1&amp;$A23),AC$22)),AC23,IF(AC23=$AC$12,"",AC23)),"")</f>
        <v/>
      </c>
      <c r="BP8" s="141" t="str">
        <f ca="1">IF(AND($AD$5&lt;=DATE(YEAR(Funktion!$A$5),MONTH(1&amp;$A23),AD$22),$AI$5&gt;=DATE(YEAR(Funktion!$A$5),MONTH(1&amp;$A23),AD$22)),IF(AND(AD23=$AC$12,$AD$9&lt;=DATE(YEAR(Funktion!$A$5),MONTH(1&amp;$A23),AD$22),$AI$9&gt;=DATE(YEAR(Funktion!$A$5),MONTH(1&amp;$A23),AD$22)),AD23,IF(AD23=$AC$12,"",AD23)),"")</f>
        <v/>
      </c>
      <c r="BQ8" s="141" t="str">
        <f ca="1">IF(AND($AD$5&lt;=DATE(YEAR(Funktion!$A$5),MONTH(1&amp;$A23),AE$22),$AI$5&gt;=DATE(YEAR(Funktion!$A$5),MONTH(1&amp;$A23),AE$22)),IF(AND(AE23=$AC$12,$AD$9&lt;=DATE(YEAR(Funktion!$A$5),MONTH(1&amp;$A23),AE$22),$AI$9&gt;=DATE(YEAR(Funktion!$A$5),MONTH(1&amp;$A23),AE$22)),AE23,IF(AE23=$AC$12,"",AE23)),"")</f>
        <v/>
      </c>
      <c r="BR8" s="141" t="str">
        <f ca="1">IF(AND($AD$5&lt;=DATE(YEAR(Funktion!$A$5),MONTH(1&amp;$A23),AF$22),$AI$5&gt;=DATE(YEAR(Funktion!$A$5),MONTH(1&amp;$A23),AF$22)),IF(AND(AF23=$AC$12,$AD$9&lt;=DATE(YEAR(Funktion!$A$5),MONTH(1&amp;$A23),AF$22),$AI$9&gt;=DATE(YEAR(Funktion!$A$5),MONTH(1&amp;$A23),AF$22)),AF23,IF(AF23=$AC$12,"",AF23)),"")</f>
        <v/>
      </c>
      <c r="BS8" s="8"/>
    </row>
    <row r="9" spans="1:71" x14ac:dyDescent="0.2">
      <c r="A9" s="207"/>
      <c r="B9" s="208"/>
      <c r="C9" s="208"/>
      <c r="D9" s="208"/>
      <c r="E9" s="208"/>
      <c r="F9" s="208"/>
      <c r="G9" s="208"/>
      <c r="H9" s="208"/>
      <c r="I9" s="208"/>
      <c r="J9" s="208"/>
      <c r="K9" s="201"/>
      <c r="L9" s="201"/>
      <c r="M9" s="201"/>
      <c r="N9" s="201"/>
      <c r="O9" s="201"/>
      <c r="P9" s="202"/>
      <c r="Q9" s="191" t="s">
        <v>114</v>
      </c>
      <c r="R9" s="192"/>
      <c r="S9" s="192"/>
      <c r="T9" s="192"/>
      <c r="U9" s="30"/>
      <c r="V9" s="30"/>
      <c r="W9" s="117" t="str">
        <f>IF(AC9=FALSE,"","Quarantänezeitraum:")</f>
        <v/>
      </c>
      <c r="X9" s="178"/>
      <c r="Y9" s="116"/>
      <c r="Z9" s="116"/>
      <c r="AA9" s="116"/>
      <c r="AB9" s="116"/>
      <c r="AC9" s="67" t="b">
        <v>0</v>
      </c>
      <c r="AD9" s="203"/>
      <c r="AE9" s="204"/>
      <c r="AF9" s="204"/>
      <c r="AG9" s="204"/>
      <c r="AH9" s="129" t="str">
        <f>IF(AC9=FALSE,"","bis")</f>
        <v/>
      </c>
      <c r="AI9" s="203"/>
      <c r="AJ9" s="203"/>
      <c r="AK9" s="203"/>
      <c r="AL9" s="203"/>
      <c r="AM9" s="57">
        <f>IF(OR(ISBLANK(AD9),ISBLANK(AI9),V10=FALSE),0,IF(NETWORKDAYS(AD9,AI9,Funktion!C2:C12)&gt;15,15,NETWORKDAYS(AD9,AI9,Funktion!C2:C12)))</f>
        <v>0</v>
      </c>
      <c r="AN9" s="141" t="str">
        <f ca="1">IF(AND($AD$5&lt;=DATE(YEAR(Funktion!$A$5),MONTH(1&amp;$A24),B$22),$AI$5&gt;=DATE(YEAR(Funktion!$A$5),MONTH(1&amp;$A24),B$22)),IF(AND(B24=$AC$12,$AD$9&lt;=DATE(YEAR(Funktion!$A$5),MONTH(1&amp;$A24),B$22),$AI$9&gt;=DATE(YEAR(Funktion!$A$5),MONTH(1&amp;$A24),B$22)),B24,IF(B24=$AC$12,"",B24)),"")</f>
        <v/>
      </c>
      <c r="AO9" s="141" t="str">
        <f ca="1">IF(AND($AD$5&lt;=DATE(YEAR(Funktion!$A$5),MONTH(1&amp;$A24),C$22),$AI$5&gt;=DATE(YEAR(Funktion!$A$5),MONTH(1&amp;$A24),C$22)),IF(AND(C24=$AC$12,$AD$9&lt;=DATE(YEAR(Funktion!$A$5),MONTH(1&amp;$A24),C$22),$AI$9&gt;=DATE(YEAR(Funktion!$A$5),MONTH(1&amp;$A24),C$22)),C24,IF(C24=$AC$12,"",C24)),"")</f>
        <v/>
      </c>
      <c r="AP9" s="141" t="str">
        <f ca="1">IF(AND($AD$5&lt;=DATE(YEAR(Funktion!$A$5),MONTH(1&amp;$A24),D$22),$AI$5&gt;=DATE(YEAR(Funktion!$A$5),MONTH(1&amp;$A24),D$22)),IF(AND(D24=$AC$12,$AD$9&lt;=DATE(YEAR(Funktion!$A$5),MONTH(1&amp;$A24),D$22),$AI$9&gt;=DATE(YEAR(Funktion!$A$5),MONTH(1&amp;$A24),D$22)),D24,IF(D24=$AC$12,"",D24)),"")</f>
        <v/>
      </c>
      <c r="AQ9" s="141" t="str">
        <f ca="1">IF(AND($AD$5&lt;=DATE(YEAR(Funktion!$A$5),MONTH(1&amp;$A24),E$22),$AI$5&gt;=DATE(YEAR(Funktion!$A$5),MONTH(1&amp;$A24),E$22)),IF(AND(E24=$AC$12,$AD$9&lt;=DATE(YEAR(Funktion!$A$5),MONTH(1&amp;$A24),E$22),$AI$9&gt;=DATE(YEAR(Funktion!$A$5),MONTH(1&amp;$A24),E$22)),E24,IF(E24=$AC$12,"",E24)),"")</f>
        <v/>
      </c>
      <c r="AR9" s="141" t="str">
        <f ca="1">IF(AND($AD$5&lt;=DATE(YEAR(Funktion!$A$5),MONTH(1&amp;$A24),F$22),$AI$5&gt;=DATE(YEAR(Funktion!$A$5),MONTH(1&amp;$A24),F$22)),IF(AND(F24=$AC$12,$AD$9&lt;=DATE(YEAR(Funktion!$A$5),MONTH(1&amp;$A24),F$22),$AI$9&gt;=DATE(YEAR(Funktion!$A$5),MONTH(1&amp;$A24),F$22)),F24,IF(F24=$AC$12,"",F24)),"")</f>
        <v/>
      </c>
      <c r="AS9" s="141" t="str">
        <f ca="1">IF(AND($AD$5&lt;=DATE(YEAR(Funktion!$A$5),MONTH(1&amp;$A24),G$22),$AI$5&gt;=DATE(YEAR(Funktion!$A$5),MONTH(1&amp;$A24),G$22)),IF(AND(G24=$AC$12,$AD$9&lt;=DATE(YEAR(Funktion!$A$5),MONTH(1&amp;$A24),G$22),$AI$9&gt;=DATE(YEAR(Funktion!$A$5),MONTH(1&amp;$A24),G$22)),G24,IF(G24=$AC$12,"",G24)),"")</f>
        <v/>
      </c>
      <c r="AT9" s="141" t="str">
        <f ca="1">IF(AND($AD$5&lt;=DATE(YEAR(Funktion!$A$5),MONTH(1&amp;$A24),H$22),$AI$5&gt;=DATE(YEAR(Funktion!$A$5),MONTH(1&amp;$A24),H$22)),IF(AND(H24=$AC$12,$AD$9&lt;=DATE(YEAR(Funktion!$A$5),MONTH(1&amp;$A24),H$22),$AI$9&gt;=DATE(YEAR(Funktion!$A$5),MONTH(1&amp;$A24),H$22)),H24,IF(H24=$AC$12,"",H24)),"")</f>
        <v/>
      </c>
      <c r="AU9" s="141" t="str">
        <f ca="1">IF(AND($AD$5&lt;=DATE(YEAR(Funktion!$A$5),MONTH(1&amp;$A24),I$22),$AI$5&gt;=DATE(YEAR(Funktion!$A$5),MONTH(1&amp;$A24),I$22)),IF(AND(I24=$AC$12,$AD$9&lt;=DATE(YEAR(Funktion!$A$5),MONTH(1&amp;$A24),I$22),$AI$9&gt;=DATE(YEAR(Funktion!$A$5),MONTH(1&amp;$A24),I$22)),I24,IF(I24=$AC$12,"",I24)),"")</f>
        <v/>
      </c>
      <c r="AV9" s="141" t="str">
        <f ca="1">IF(AND($AD$5&lt;=DATE(YEAR(Funktion!$A$5),MONTH(1&amp;$A24),J$22),$AI$5&gt;=DATE(YEAR(Funktion!$A$5),MONTH(1&amp;$A24),J$22)),IF(AND(J24=$AC$12,$AD$9&lt;=DATE(YEAR(Funktion!$A$5),MONTH(1&amp;$A24),J$22),$AI$9&gt;=DATE(YEAR(Funktion!$A$5),MONTH(1&amp;$A24),J$22)),J24,IF(J24=$AC$12,"",J24)),"")</f>
        <v/>
      </c>
      <c r="AW9" s="141" t="str">
        <f ca="1">IF(AND($AD$5&lt;=DATE(YEAR(Funktion!$A$5),MONTH(1&amp;$A24),K$22),$AI$5&gt;=DATE(YEAR(Funktion!$A$5),MONTH(1&amp;$A24),K$22)),IF(AND(K24=$AC$12,$AD$9&lt;=DATE(YEAR(Funktion!$A$5),MONTH(1&amp;$A24),K$22),$AI$9&gt;=DATE(YEAR(Funktion!$A$5),MONTH(1&amp;$A24),K$22)),K24,IF(K24=$AC$12,"",K24)),"")</f>
        <v/>
      </c>
      <c r="AX9" s="141" t="str">
        <f ca="1">IF(AND($AD$5&lt;=DATE(YEAR(Funktion!$A$5),MONTH(1&amp;$A24),L$22),$AI$5&gt;=DATE(YEAR(Funktion!$A$5),MONTH(1&amp;$A24),L$22)),IF(AND(L24=$AC$12,$AD$9&lt;=DATE(YEAR(Funktion!$A$5),MONTH(1&amp;$A24),L$22),$AI$9&gt;=DATE(YEAR(Funktion!$A$5),MONTH(1&amp;$A24),L$22)),L24,IF(L24=$AC$12,"",L24)),"")</f>
        <v/>
      </c>
      <c r="AY9" s="141" t="str">
        <f ca="1">IF(AND($AD$5&lt;=DATE(YEAR(Funktion!$A$5),MONTH(1&amp;$A24),M$22),$AI$5&gt;=DATE(YEAR(Funktion!$A$5),MONTH(1&amp;$A24),M$22)),IF(AND(M24=$AC$12,$AD$9&lt;=DATE(YEAR(Funktion!$A$5),MONTH(1&amp;$A24),M$22),$AI$9&gt;=DATE(YEAR(Funktion!$A$5),MONTH(1&amp;$A24),M$22)),M24,IF(M24=$AC$12,"",M24)),"")</f>
        <v/>
      </c>
      <c r="AZ9" s="141" t="str">
        <f ca="1">IF(AND($AD$5&lt;=DATE(YEAR(Funktion!$A$5),MONTH(1&amp;$A24),N$22),$AI$5&gt;=DATE(YEAR(Funktion!$A$5),MONTH(1&amp;$A24),N$22)),IF(AND(N24=$AC$12,$AD$9&lt;=DATE(YEAR(Funktion!$A$5),MONTH(1&amp;$A24),N$22),$AI$9&gt;=DATE(YEAR(Funktion!$A$5),MONTH(1&amp;$A24),N$22)),N24,IF(N24=$AC$12,"",N24)),"")</f>
        <v/>
      </c>
      <c r="BA9" s="141" t="str">
        <f ca="1">IF(AND($AD$5&lt;=DATE(YEAR(Funktion!$A$5),MONTH(1&amp;$A24),O$22),$AI$5&gt;=DATE(YEAR(Funktion!$A$5),MONTH(1&amp;$A24),O$22)),IF(AND(O24=$AC$12,$AD$9&lt;=DATE(YEAR(Funktion!$A$5),MONTH(1&amp;$A24),O$22),$AI$9&gt;=DATE(YEAR(Funktion!$A$5),MONTH(1&amp;$A24),O$22)),O24,IF(O24=$AC$12,"",O24)),"")</f>
        <v/>
      </c>
      <c r="BB9" s="141" t="str">
        <f ca="1">IF(AND($AD$5&lt;=DATE(YEAR(Funktion!$A$5),MONTH(1&amp;$A24),P$22),$AI$5&gt;=DATE(YEAR(Funktion!$A$5),MONTH(1&amp;$A24),P$22)),IF(AND(P24=$AC$12,$AD$9&lt;=DATE(YEAR(Funktion!$A$5),MONTH(1&amp;$A24),P$22),$AI$9&gt;=DATE(YEAR(Funktion!$A$5),MONTH(1&amp;$A24),P$22)),P24,IF(P24=$AC$12,"",P24)),"")</f>
        <v/>
      </c>
      <c r="BC9" s="141" t="str">
        <f ca="1">IF(AND($AD$5&lt;=DATE(YEAR(Funktion!$A$5),MONTH(1&amp;$A24),Q$22),$AI$5&gt;=DATE(YEAR(Funktion!$A$5),MONTH(1&amp;$A24),Q$22)),IF(AND(Q24=$AC$12,$AD$9&lt;=DATE(YEAR(Funktion!$A$5),MONTH(1&amp;$A24),Q$22),$AI$9&gt;=DATE(YEAR(Funktion!$A$5),MONTH(1&amp;$A24),Q$22)),Q24,IF(Q24=$AC$12,"",Q24)),"")</f>
        <v/>
      </c>
      <c r="BD9" s="141" t="str">
        <f ca="1">IF(AND($AD$5&lt;=DATE(YEAR(Funktion!$A$5),MONTH(1&amp;$A24),R$22),$AI$5&gt;=DATE(YEAR(Funktion!$A$5),MONTH(1&amp;$A24),R$22)),IF(AND(R24=$AC$12,$AD$9&lt;=DATE(YEAR(Funktion!$A$5),MONTH(1&amp;$A24),R$22),$AI$9&gt;=DATE(YEAR(Funktion!$A$5),MONTH(1&amp;$A24),R$22)),R24,IF(R24=$AC$12,"",R24)),"")</f>
        <v/>
      </c>
      <c r="BE9" s="141" t="str">
        <f ca="1">IF(AND($AD$5&lt;=DATE(YEAR(Funktion!$A$5),MONTH(1&amp;$A24),S$22),$AI$5&gt;=DATE(YEAR(Funktion!$A$5),MONTH(1&amp;$A24),S$22)),IF(AND(S24=$AC$12,$AD$9&lt;=DATE(YEAR(Funktion!$A$5),MONTH(1&amp;$A24),S$22),$AI$9&gt;=DATE(YEAR(Funktion!$A$5),MONTH(1&amp;$A24),S$22)),S24,IF(S24=$AC$12,"",S24)),"")</f>
        <v/>
      </c>
      <c r="BF9" s="141" t="str">
        <f ca="1">IF(AND($AD$5&lt;=DATE(YEAR(Funktion!$A$5),MONTH(1&amp;$A24),T$22),$AI$5&gt;=DATE(YEAR(Funktion!$A$5),MONTH(1&amp;$A24),T$22)),IF(AND(T24=$AC$12,$AD$9&lt;=DATE(YEAR(Funktion!$A$5),MONTH(1&amp;$A24),T$22),$AI$9&gt;=DATE(YEAR(Funktion!$A$5),MONTH(1&amp;$A24),T$22)),T24,IF(T24=$AC$12,"",T24)),"")</f>
        <v/>
      </c>
      <c r="BG9" s="141" t="str">
        <f ca="1">IF(AND($AD$5&lt;=DATE(YEAR(Funktion!$A$5),MONTH(1&amp;$A24),U$22),$AI$5&gt;=DATE(YEAR(Funktion!$A$5),MONTH(1&amp;$A24),U$22)),IF(AND(U24=$AC$12,$AD$9&lt;=DATE(YEAR(Funktion!$A$5),MONTH(1&amp;$A24),U$22),$AI$9&gt;=DATE(YEAR(Funktion!$A$5),MONTH(1&amp;$A24),U$22)),U24,IF(U24=$AC$12,"",U24)),"")</f>
        <v/>
      </c>
      <c r="BH9" s="141" t="str">
        <f ca="1">IF(AND($AD$5&lt;=DATE(YEAR(Funktion!$A$5),MONTH(1&amp;$A24),V$22),$AI$5&gt;=DATE(YEAR(Funktion!$A$5),MONTH(1&amp;$A24),V$22)),IF(AND(V24=$AC$12,$AD$9&lt;=DATE(YEAR(Funktion!$A$5),MONTH(1&amp;$A24),V$22),$AI$9&gt;=DATE(YEAR(Funktion!$A$5),MONTH(1&amp;$A24),V$22)),V24,IF(V24=$AC$12,"",V24)),"")</f>
        <v/>
      </c>
      <c r="BI9" s="141" t="str">
        <f ca="1">IF(AND($AD$5&lt;=DATE(YEAR(Funktion!$A$5),MONTH(1&amp;$A24),W$22),$AI$5&gt;=DATE(YEAR(Funktion!$A$5),MONTH(1&amp;$A24),W$22)),IF(AND(W24=$AC$12,$AD$9&lt;=DATE(YEAR(Funktion!$A$5),MONTH(1&amp;$A24),W$22),$AI$9&gt;=DATE(YEAR(Funktion!$A$5),MONTH(1&amp;$A24),W$22)),W24,IF(W24=$AC$12,"",W24)),"")</f>
        <v/>
      </c>
      <c r="BJ9" s="141" t="str">
        <f ca="1">IF(AND($AD$5&lt;=DATE(YEAR(Funktion!$A$5),MONTH(1&amp;$A24),X$22),$AI$5&gt;=DATE(YEAR(Funktion!$A$5),MONTH(1&amp;$A24),X$22)),IF(AND(X24=$AC$12,$AD$9&lt;=DATE(YEAR(Funktion!$A$5),MONTH(1&amp;$A24),X$22),$AI$9&gt;=DATE(YEAR(Funktion!$A$5),MONTH(1&amp;$A24),X$22)),X24,IF(X24=$AC$12,"",X24)),"")</f>
        <v/>
      </c>
      <c r="BK9" s="141" t="str">
        <f ca="1">IF(AND($AD$5&lt;=DATE(YEAR(Funktion!$A$5),MONTH(1&amp;$A24),Y$22),$AI$5&gt;=DATE(YEAR(Funktion!$A$5),MONTH(1&amp;$A24),Y$22)),IF(AND(Y24=$AC$12,$AD$9&lt;=DATE(YEAR(Funktion!$A$5),MONTH(1&amp;$A24),Y$22),$AI$9&gt;=DATE(YEAR(Funktion!$A$5),MONTH(1&amp;$A24),Y$22)),Y24,IF(Y24=$AC$12,"",Y24)),"")</f>
        <v/>
      </c>
      <c r="BL9" s="141" t="str">
        <f ca="1">IF(AND($AD$5&lt;=DATE(YEAR(Funktion!$A$5),MONTH(1&amp;$A24),Z$22),$AI$5&gt;=DATE(YEAR(Funktion!$A$5),MONTH(1&amp;$A24),Z$22)),IF(AND(Z24=$AC$12,$AD$9&lt;=DATE(YEAR(Funktion!$A$5),MONTH(1&amp;$A24),Z$22),$AI$9&gt;=DATE(YEAR(Funktion!$A$5),MONTH(1&amp;$A24),Z$22)),Z24,IF(Z24=$AC$12,"",Z24)),"")</f>
        <v/>
      </c>
      <c r="BM9" s="141" t="str">
        <f ca="1">IF(AND($AD$5&lt;=DATE(YEAR(Funktion!$A$5),MONTH(1&amp;$A24),AA$22),$AI$5&gt;=DATE(YEAR(Funktion!$A$5),MONTH(1&amp;$A24),AA$22)),IF(AND(AA24=$AC$12,$AD$9&lt;=DATE(YEAR(Funktion!$A$5),MONTH(1&amp;$A24),AA$22),$AI$9&gt;=DATE(YEAR(Funktion!$A$5),MONTH(1&amp;$A24),AA$22)),AA24,IF(AA24=$AC$12,"",AA24)),"")</f>
        <v/>
      </c>
      <c r="BN9" s="141" t="str">
        <f ca="1">IF(AND($AD$5&lt;=DATE(YEAR(Funktion!$A$5),MONTH(1&amp;$A24),AB$22),$AI$5&gt;=DATE(YEAR(Funktion!$A$5),MONTH(1&amp;$A24),AB$22)),IF(AND(AB24=$AC$12,$AD$9&lt;=DATE(YEAR(Funktion!$A$5),MONTH(1&amp;$A24),AB$22),$AI$9&gt;=DATE(YEAR(Funktion!$A$5),MONTH(1&amp;$A24),AB$22)),AB24,IF(AB24=$AC$12,"",AB24)),"")</f>
        <v/>
      </c>
      <c r="BO9" s="141" t="str">
        <f ca="1">IF(AND($AD$5&lt;=DATE(YEAR(Funktion!$A$5),MONTH(1&amp;$A24),AC$22),$AI$5&gt;=DATE(YEAR(Funktion!$A$5),MONTH(1&amp;$A24),AC$22)),IF(AND(AC24=$AC$12,$AD$9&lt;=DATE(YEAR(Funktion!$A$5),MONTH(1&amp;$A24),AC$22),$AI$9&gt;=DATE(YEAR(Funktion!$A$5),MONTH(1&amp;$A24),AC$22)),AC24,IF(AC24=$AC$12,"",AC24)),"")</f>
        <v/>
      </c>
      <c r="BP9" s="141" t="str">
        <f ca="1">IF(AND($AD$5&lt;=DATE(YEAR(Funktion!$A$5),MONTH(1&amp;$A24),AD$22),$AI$5&gt;=DATE(YEAR(Funktion!$A$5),MONTH(1&amp;$A24),AD$22)),IF(AND(AD24=$AC$12,$AD$9&lt;=DATE(YEAR(Funktion!$A$5),MONTH(1&amp;$A24),AD$22),$AI$9&gt;=DATE(YEAR(Funktion!$A$5),MONTH(1&amp;$A24),AD$22)),AD24,IF(AD24=$AC$12,"",AD24)),"")</f>
        <v/>
      </c>
      <c r="BQ9" s="141" t="str">
        <f ca="1">IF(AND($AD$5&lt;=DATE(YEAR(Funktion!$A$5),MONTH(1&amp;$A24),AE$22),$AI$5&gt;=DATE(YEAR(Funktion!$A$5),MONTH(1&amp;$A24),AE$22)),IF(AND(AE24=$AC$12,$AD$9&lt;=DATE(YEAR(Funktion!$A$5),MONTH(1&amp;$A24),AE$22),$AI$9&gt;=DATE(YEAR(Funktion!$A$5),MONTH(1&amp;$A24),AE$22)),AE24,IF(AE24=$AC$12,"",AE24)),"")</f>
        <v/>
      </c>
      <c r="BR9" s="141" t="str">
        <f ca="1">IF(AND($AD$5&lt;=DATE(YEAR(Funktion!$A$5),MONTH(1&amp;$A24),AF$22),$AI$5&gt;=DATE(YEAR(Funktion!$A$5),MONTH(1&amp;$A24),AF$22)),IF(AND(AF24=$AC$12,$AD$9&lt;=DATE(YEAR(Funktion!$A$5),MONTH(1&amp;$A24),AF$22),$AI$9&gt;=DATE(YEAR(Funktion!$A$5),MONTH(1&amp;$A24),AF$22)),AF24,IF(AF24=$AC$12,"",AF24)),"")</f>
        <v/>
      </c>
      <c r="BS9" s="8"/>
    </row>
    <row r="10" spans="1:71" ht="13.5" customHeight="1" x14ac:dyDescent="0.2">
      <c r="O10" s="5"/>
      <c r="P10" s="113" t="str">
        <f>IF(AND(OR(AND(OR(Q9="Kinderkrippe",Q9="Kindergarten",Q9="Hort"),L6=TRUE),Q9="Einzelkostensatz"),ISBLANK(Q10)),"►►►","")</f>
        <v/>
      </c>
      <c r="Q10" s="241"/>
      <c r="R10" s="242"/>
      <c r="S10" s="239" t="str">
        <f>IF(OR(AND(OR(Q9="Kinderkrippe",Q9="Kindergarten",Q9="Hort"),L6=TRUE),Q9="Einzelkostensatz"),"€/Tag","")</f>
        <v/>
      </c>
      <c r="T10" s="240"/>
      <c r="U10" s="30"/>
      <c r="V10" s="154" t="b">
        <v>0</v>
      </c>
      <c r="W10" s="29" t="str">
        <f>IF(ISBLANK(AI5),"",IF(AC9=FALSE,"Quarantäne behördlich angeordnet?
◄ Checkbox aktivieren",IF(AND(V10=FALSE,AD9&lt;&gt;"",AI9&lt;&gt;""),"
Sozialamt gewährt zus. Fehltage?
◄ Checkbox aktivieren","")))</f>
        <v/>
      </c>
      <c r="X10" s="29" t="str">
        <f>IF(AC9=FALSE,"",IF(OR(ISBLANK(AD9),ISBLANK(AI9)),"                                                       ▲Bitte hier Quarantänezeitraum eintragen.▲",IF(AM10&gt;0,"Für den Quarantänezeitraum "&amp;IF(AM10&lt;2,"wird "&amp;AM10&amp;" Fehltag","werden "&amp;AM10&amp;" Fehltage")&amp;IF(AM10=15," (Maximum)","")&amp;" zusätzlich berücksichtigt.",IF(V10=TRUE,"Zus. Fehltage werden nur berücksichtigt, wenn im o.g. Zeitraum Q-Tage eingetragen sind!",""))))</f>
        <v/>
      </c>
      <c r="AD10" s="28"/>
      <c r="AE10" s="28"/>
      <c r="AF10" s="130"/>
      <c r="AG10" s="131"/>
      <c r="AH10" s="131"/>
      <c r="AI10" s="132"/>
      <c r="AJ10" s="133"/>
      <c r="AK10" s="134"/>
      <c r="AL10" s="134"/>
      <c r="AM10" s="57">
        <f>IF(OR(ISBLANK(AD9),ISBLANK(AI9)),0,IF(COUNTIF(AN8:BR21,AC12)&gt;AM9,AM9,COUNTIF(AN8:BR21,AC12)))</f>
        <v>0</v>
      </c>
      <c r="AN10" s="141" t="str">
        <f ca="1">IF(AND($AD$5&lt;=DATE(YEAR(Funktion!$A$5),MONTH(1&amp;$A25),B$22),$AI$5&gt;=DATE(YEAR(Funktion!$A$5),MONTH(1&amp;$A25),B$22)),IF(AND(B25=$AC$12,$AD$9&lt;=DATE(YEAR(Funktion!$A$5),MONTH(1&amp;$A25),B$22),$AI$9&gt;=DATE(YEAR(Funktion!$A$5),MONTH(1&amp;$A25),B$22)),B25,IF(B25=$AC$12,"",B25)),"")</f>
        <v/>
      </c>
      <c r="AO10" s="141" t="str">
        <f ca="1">IF(AND($AD$5&lt;=DATE(YEAR(Funktion!$A$5),MONTH(1&amp;$A25),C$22),$AI$5&gt;=DATE(YEAR(Funktion!$A$5),MONTH(1&amp;$A25),C$22)),IF(AND(C25=$AC$12,$AD$9&lt;=DATE(YEAR(Funktion!$A$5),MONTH(1&amp;$A25),C$22),$AI$9&gt;=DATE(YEAR(Funktion!$A$5),MONTH(1&amp;$A25),C$22)),C25,IF(C25=$AC$12,"",C25)),"")</f>
        <v/>
      </c>
      <c r="AP10" s="141" t="str">
        <f ca="1">IF(AND($AD$5&lt;=DATE(YEAR(Funktion!$A$5),MONTH(1&amp;$A25),D$22),$AI$5&gt;=DATE(YEAR(Funktion!$A$5),MONTH(1&amp;$A25),D$22)),IF(AND(D25=$AC$12,$AD$9&lt;=DATE(YEAR(Funktion!$A$5),MONTH(1&amp;$A25),D$22),$AI$9&gt;=DATE(YEAR(Funktion!$A$5),MONTH(1&amp;$A25),D$22)),D25,IF(D25=$AC$12,"",D25)),"")</f>
        <v/>
      </c>
      <c r="AQ10" s="141" t="str">
        <f ca="1">IF(AND($AD$5&lt;=DATE(YEAR(Funktion!$A$5),MONTH(1&amp;$A25),E$22),$AI$5&gt;=DATE(YEAR(Funktion!$A$5),MONTH(1&amp;$A25),E$22)),IF(AND(E25=$AC$12,$AD$9&lt;=DATE(YEAR(Funktion!$A$5),MONTH(1&amp;$A25),E$22),$AI$9&gt;=DATE(YEAR(Funktion!$A$5),MONTH(1&amp;$A25),E$22)),E25,IF(E25=$AC$12,"",E25)),"")</f>
        <v/>
      </c>
      <c r="AR10" s="141" t="str">
        <f ca="1">IF(AND($AD$5&lt;=DATE(YEAR(Funktion!$A$5),MONTH(1&amp;$A25),F$22),$AI$5&gt;=DATE(YEAR(Funktion!$A$5),MONTH(1&amp;$A25),F$22)),IF(AND(F25=$AC$12,$AD$9&lt;=DATE(YEAR(Funktion!$A$5),MONTH(1&amp;$A25),F$22),$AI$9&gt;=DATE(YEAR(Funktion!$A$5),MONTH(1&amp;$A25),F$22)),F25,IF(F25=$AC$12,"",F25)),"")</f>
        <v/>
      </c>
      <c r="AS10" s="141" t="str">
        <f ca="1">IF(AND($AD$5&lt;=DATE(YEAR(Funktion!$A$5),MONTH(1&amp;$A25),G$22),$AI$5&gt;=DATE(YEAR(Funktion!$A$5),MONTH(1&amp;$A25),G$22)),IF(AND(G25=$AC$12,$AD$9&lt;=DATE(YEAR(Funktion!$A$5),MONTH(1&amp;$A25),G$22),$AI$9&gt;=DATE(YEAR(Funktion!$A$5),MONTH(1&amp;$A25),G$22)),G25,IF(G25=$AC$12,"",G25)),"")</f>
        <v/>
      </c>
      <c r="AT10" s="141" t="str">
        <f ca="1">IF(AND($AD$5&lt;=DATE(YEAR(Funktion!$A$5),MONTH(1&amp;$A25),H$22),$AI$5&gt;=DATE(YEAR(Funktion!$A$5),MONTH(1&amp;$A25),H$22)),IF(AND(H25=$AC$12,$AD$9&lt;=DATE(YEAR(Funktion!$A$5),MONTH(1&amp;$A25),H$22),$AI$9&gt;=DATE(YEAR(Funktion!$A$5),MONTH(1&amp;$A25),H$22)),H25,IF(H25=$AC$12,"",H25)),"")</f>
        <v/>
      </c>
      <c r="AU10" s="141" t="str">
        <f ca="1">IF(AND($AD$5&lt;=DATE(YEAR(Funktion!$A$5),MONTH(1&amp;$A25),I$22),$AI$5&gt;=DATE(YEAR(Funktion!$A$5),MONTH(1&amp;$A25),I$22)),IF(AND(I25=$AC$12,$AD$9&lt;=DATE(YEAR(Funktion!$A$5),MONTH(1&amp;$A25),I$22),$AI$9&gt;=DATE(YEAR(Funktion!$A$5),MONTH(1&amp;$A25),I$22)),I25,IF(I25=$AC$12,"",I25)),"")</f>
        <v/>
      </c>
      <c r="AV10" s="141" t="str">
        <f ca="1">IF(AND($AD$5&lt;=DATE(YEAR(Funktion!$A$5),MONTH(1&amp;$A25),J$22),$AI$5&gt;=DATE(YEAR(Funktion!$A$5),MONTH(1&amp;$A25),J$22)),IF(AND(J25=$AC$12,$AD$9&lt;=DATE(YEAR(Funktion!$A$5),MONTH(1&amp;$A25),J$22),$AI$9&gt;=DATE(YEAR(Funktion!$A$5),MONTH(1&amp;$A25),J$22)),J25,IF(J25=$AC$12,"",J25)),"")</f>
        <v/>
      </c>
      <c r="AW10" s="141" t="str">
        <f ca="1">IF(AND($AD$5&lt;=DATE(YEAR(Funktion!$A$5),MONTH(1&amp;$A25),K$22),$AI$5&gt;=DATE(YEAR(Funktion!$A$5),MONTH(1&amp;$A25),K$22)),IF(AND(K25=$AC$12,$AD$9&lt;=DATE(YEAR(Funktion!$A$5),MONTH(1&amp;$A25),K$22),$AI$9&gt;=DATE(YEAR(Funktion!$A$5),MONTH(1&amp;$A25),K$22)),K25,IF(K25=$AC$12,"",K25)),"")</f>
        <v/>
      </c>
      <c r="AX10" s="141" t="str">
        <f ca="1">IF(AND($AD$5&lt;=DATE(YEAR(Funktion!$A$5),MONTH(1&amp;$A25),L$22),$AI$5&gt;=DATE(YEAR(Funktion!$A$5),MONTH(1&amp;$A25),L$22)),IF(AND(L25=$AC$12,$AD$9&lt;=DATE(YEAR(Funktion!$A$5),MONTH(1&amp;$A25),L$22),$AI$9&gt;=DATE(YEAR(Funktion!$A$5),MONTH(1&amp;$A25),L$22)),L25,IF(L25=$AC$12,"",L25)),"")</f>
        <v/>
      </c>
      <c r="AY10" s="141" t="str">
        <f ca="1">IF(AND($AD$5&lt;=DATE(YEAR(Funktion!$A$5),MONTH(1&amp;$A25),M$22),$AI$5&gt;=DATE(YEAR(Funktion!$A$5),MONTH(1&amp;$A25),M$22)),IF(AND(M25=$AC$12,$AD$9&lt;=DATE(YEAR(Funktion!$A$5),MONTH(1&amp;$A25),M$22),$AI$9&gt;=DATE(YEAR(Funktion!$A$5),MONTH(1&amp;$A25),M$22)),M25,IF(M25=$AC$12,"",M25)),"")</f>
        <v/>
      </c>
      <c r="AZ10" s="141" t="str">
        <f ca="1">IF(AND($AD$5&lt;=DATE(YEAR(Funktion!$A$5),MONTH(1&amp;$A25),N$22),$AI$5&gt;=DATE(YEAR(Funktion!$A$5),MONTH(1&amp;$A25),N$22)),IF(AND(N25=$AC$12,$AD$9&lt;=DATE(YEAR(Funktion!$A$5),MONTH(1&amp;$A25),N$22),$AI$9&gt;=DATE(YEAR(Funktion!$A$5),MONTH(1&amp;$A25),N$22)),N25,IF(N25=$AC$12,"",N25)),"")</f>
        <v/>
      </c>
      <c r="BA10" s="141" t="str">
        <f ca="1">IF(AND($AD$5&lt;=DATE(YEAR(Funktion!$A$5),MONTH(1&amp;$A25),O$22),$AI$5&gt;=DATE(YEAR(Funktion!$A$5),MONTH(1&amp;$A25),O$22)),IF(AND(O25=$AC$12,$AD$9&lt;=DATE(YEAR(Funktion!$A$5),MONTH(1&amp;$A25),O$22),$AI$9&gt;=DATE(YEAR(Funktion!$A$5),MONTH(1&amp;$A25),O$22)),O25,IF(O25=$AC$12,"",O25)),"")</f>
        <v/>
      </c>
      <c r="BB10" s="141" t="str">
        <f ca="1">IF(AND($AD$5&lt;=DATE(YEAR(Funktion!$A$5),MONTH(1&amp;$A25),P$22),$AI$5&gt;=DATE(YEAR(Funktion!$A$5),MONTH(1&amp;$A25),P$22)),IF(AND(P25=$AC$12,$AD$9&lt;=DATE(YEAR(Funktion!$A$5),MONTH(1&amp;$A25),P$22),$AI$9&gt;=DATE(YEAR(Funktion!$A$5),MONTH(1&amp;$A25),P$22)),P25,IF(P25=$AC$12,"",P25)),"")</f>
        <v/>
      </c>
      <c r="BC10" s="141" t="str">
        <f ca="1">IF(AND($AD$5&lt;=DATE(YEAR(Funktion!$A$5),MONTH(1&amp;$A25),Q$22),$AI$5&gt;=DATE(YEAR(Funktion!$A$5),MONTH(1&amp;$A25),Q$22)),IF(AND(Q25=$AC$12,$AD$9&lt;=DATE(YEAR(Funktion!$A$5),MONTH(1&amp;$A25),Q$22),$AI$9&gt;=DATE(YEAR(Funktion!$A$5),MONTH(1&amp;$A25),Q$22)),Q25,IF(Q25=$AC$12,"",Q25)),"")</f>
        <v/>
      </c>
      <c r="BD10" s="141" t="str">
        <f ca="1">IF(AND($AD$5&lt;=DATE(YEAR(Funktion!$A$5),MONTH(1&amp;$A25),R$22),$AI$5&gt;=DATE(YEAR(Funktion!$A$5),MONTH(1&amp;$A25),R$22)),IF(AND(R25=$AC$12,$AD$9&lt;=DATE(YEAR(Funktion!$A$5),MONTH(1&amp;$A25),R$22),$AI$9&gt;=DATE(YEAR(Funktion!$A$5),MONTH(1&amp;$A25),R$22)),R25,IF(R25=$AC$12,"",R25)),"")</f>
        <v/>
      </c>
      <c r="BE10" s="141" t="str">
        <f ca="1">IF(AND($AD$5&lt;=DATE(YEAR(Funktion!$A$5),MONTH(1&amp;$A25),S$22),$AI$5&gt;=DATE(YEAR(Funktion!$A$5),MONTH(1&amp;$A25),S$22)),IF(AND(S25=$AC$12,$AD$9&lt;=DATE(YEAR(Funktion!$A$5),MONTH(1&amp;$A25),S$22),$AI$9&gt;=DATE(YEAR(Funktion!$A$5),MONTH(1&amp;$A25),S$22)),S25,IF(S25=$AC$12,"",S25)),"")</f>
        <v/>
      </c>
      <c r="BF10" s="141" t="str">
        <f ca="1">IF(AND($AD$5&lt;=DATE(YEAR(Funktion!$A$5),MONTH(1&amp;$A25),T$22),$AI$5&gt;=DATE(YEAR(Funktion!$A$5),MONTH(1&amp;$A25),T$22)),IF(AND(T25=$AC$12,$AD$9&lt;=DATE(YEAR(Funktion!$A$5),MONTH(1&amp;$A25),T$22),$AI$9&gt;=DATE(YEAR(Funktion!$A$5),MONTH(1&amp;$A25),T$22)),T25,IF(T25=$AC$12,"",T25)),"")</f>
        <v/>
      </c>
      <c r="BG10" s="141" t="str">
        <f ca="1">IF(AND($AD$5&lt;=DATE(YEAR(Funktion!$A$5),MONTH(1&amp;$A25),U$22),$AI$5&gt;=DATE(YEAR(Funktion!$A$5),MONTH(1&amp;$A25),U$22)),IF(AND(U25=$AC$12,$AD$9&lt;=DATE(YEAR(Funktion!$A$5),MONTH(1&amp;$A25),U$22),$AI$9&gt;=DATE(YEAR(Funktion!$A$5),MONTH(1&amp;$A25),U$22)),U25,IF(U25=$AC$12,"",U25)),"")</f>
        <v/>
      </c>
      <c r="BH10" s="141" t="str">
        <f ca="1">IF(AND($AD$5&lt;=DATE(YEAR(Funktion!$A$5),MONTH(1&amp;$A25),V$22),$AI$5&gt;=DATE(YEAR(Funktion!$A$5),MONTH(1&amp;$A25),V$22)),IF(AND(V25=$AC$12,$AD$9&lt;=DATE(YEAR(Funktion!$A$5),MONTH(1&amp;$A25),V$22),$AI$9&gt;=DATE(YEAR(Funktion!$A$5),MONTH(1&amp;$A25),V$22)),V25,IF(V25=$AC$12,"",V25)),"")</f>
        <v/>
      </c>
      <c r="BI10" s="141" t="str">
        <f ca="1">IF(AND($AD$5&lt;=DATE(YEAR(Funktion!$A$5),MONTH(1&amp;$A25),W$22),$AI$5&gt;=DATE(YEAR(Funktion!$A$5),MONTH(1&amp;$A25),W$22)),IF(AND(W25=$AC$12,$AD$9&lt;=DATE(YEAR(Funktion!$A$5),MONTH(1&amp;$A25),W$22),$AI$9&gt;=DATE(YEAR(Funktion!$A$5),MONTH(1&amp;$A25),W$22)),W25,IF(W25=$AC$12,"",W25)),"")</f>
        <v/>
      </c>
      <c r="BJ10" s="141" t="str">
        <f ca="1">IF(AND($AD$5&lt;=DATE(YEAR(Funktion!$A$5),MONTH(1&amp;$A25),X$22),$AI$5&gt;=DATE(YEAR(Funktion!$A$5),MONTH(1&amp;$A25),X$22)),IF(AND(X25=$AC$12,$AD$9&lt;=DATE(YEAR(Funktion!$A$5),MONTH(1&amp;$A25),X$22),$AI$9&gt;=DATE(YEAR(Funktion!$A$5),MONTH(1&amp;$A25),X$22)),X25,IF(X25=$AC$12,"",X25)),"")</f>
        <v/>
      </c>
      <c r="BK10" s="141" t="str">
        <f ca="1">IF(AND($AD$5&lt;=DATE(YEAR(Funktion!$A$5),MONTH(1&amp;$A25),Y$22),$AI$5&gt;=DATE(YEAR(Funktion!$A$5),MONTH(1&amp;$A25),Y$22)),IF(AND(Y25=$AC$12,$AD$9&lt;=DATE(YEAR(Funktion!$A$5),MONTH(1&amp;$A25),Y$22),$AI$9&gt;=DATE(YEAR(Funktion!$A$5),MONTH(1&amp;$A25),Y$22)),Y25,IF(Y25=$AC$12,"",Y25)),"")</f>
        <v/>
      </c>
      <c r="BL10" s="141" t="str">
        <f ca="1">IF(AND($AD$5&lt;=DATE(YEAR(Funktion!$A$5),MONTH(1&amp;$A25),Z$22),$AI$5&gt;=DATE(YEAR(Funktion!$A$5),MONTH(1&amp;$A25),Z$22)),IF(AND(Z25=$AC$12,$AD$9&lt;=DATE(YEAR(Funktion!$A$5),MONTH(1&amp;$A25),Z$22),$AI$9&gt;=DATE(YEAR(Funktion!$A$5),MONTH(1&amp;$A25),Z$22)),Z25,IF(Z25=$AC$12,"",Z25)),"")</f>
        <v/>
      </c>
      <c r="BM10" s="141" t="str">
        <f ca="1">IF(AND($AD$5&lt;=DATE(YEAR(Funktion!$A$5),MONTH(1&amp;$A25),AA$22),$AI$5&gt;=DATE(YEAR(Funktion!$A$5),MONTH(1&amp;$A25),AA$22)),IF(AND(AA25=$AC$12,$AD$9&lt;=DATE(YEAR(Funktion!$A$5),MONTH(1&amp;$A25),AA$22),$AI$9&gt;=DATE(YEAR(Funktion!$A$5),MONTH(1&amp;$A25),AA$22)),AA25,IF(AA25=$AC$12,"",AA25)),"")</f>
        <v/>
      </c>
      <c r="BN10" s="141" t="str">
        <f ca="1">IF(AND($AD$5&lt;=DATE(YEAR(Funktion!$A$5),MONTH(1&amp;$A25),AB$22),$AI$5&gt;=DATE(YEAR(Funktion!$A$5),MONTH(1&amp;$A25),AB$22)),IF(AND(AB25=$AC$12,$AD$9&lt;=DATE(YEAR(Funktion!$A$5),MONTH(1&amp;$A25),AB$22),$AI$9&gt;=DATE(YEAR(Funktion!$A$5),MONTH(1&amp;$A25),AB$22)),AB25,IF(AB25=$AC$12,"",AB25)),"")</f>
        <v/>
      </c>
      <c r="BO10" s="141" t="str">
        <f ca="1">IF(AND($AD$5&lt;=DATE(YEAR(Funktion!$A$5),MONTH(1&amp;$A25),AC$22),$AI$5&gt;=DATE(YEAR(Funktion!$A$5),MONTH(1&amp;$A25),AC$22)),IF(AND(AC25=$AC$12,$AD$9&lt;=DATE(YEAR(Funktion!$A$5),MONTH(1&amp;$A25),AC$22),$AI$9&gt;=DATE(YEAR(Funktion!$A$5),MONTH(1&amp;$A25),AC$22)),AC25,IF(AC25=$AC$12,"",AC25)),"")</f>
        <v/>
      </c>
      <c r="BP10" s="141" t="str">
        <f ca="1">IF(AND($AD$5&lt;=DATE(YEAR(Funktion!$A$5),MONTH(1&amp;$A25),AD$22),$AI$5&gt;=DATE(YEAR(Funktion!$A$5),MONTH(1&amp;$A25),AD$22)),IF(AND(AD25=$AC$12,$AD$9&lt;=DATE(YEAR(Funktion!$A$5),MONTH(1&amp;$A25),AD$22),$AI$9&gt;=DATE(YEAR(Funktion!$A$5),MONTH(1&amp;$A25),AD$22)),AD25,IF(AD25=$AC$12,"",AD25)),"")</f>
        <v/>
      </c>
      <c r="BQ10" s="141" t="str">
        <f ca="1">IF(AND($AD$5&lt;=DATE(YEAR(Funktion!$A$5),MONTH(1&amp;$A25),AE$22),$AI$5&gt;=DATE(YEAR(Funktion!$A$5),MONTH(1&amp;$A25),AE$22)),IF(AND(AE25=$AC$12,$AD$9&lt;=DATE(YEAR(Funktion!$A$5),MONTH(1&amp;$A25),AE$22),$AI$9&gt;=DATE(YEAR(Funktion!$A$5),MONTH(1&amp;$A25),AE$22)),AE25,IF(AE25=$AC$12,"",AE25)),"")</f>
        <v/>
      </c>
      <c r="BR10" s="141" t="str">
        <f ca="1">IF(AND($AD$5&lt;=DATE(YEAR(Funktion!$A$5),MONTH(1&amp;$A25),AF$22),$AI$5&gt;=DATE(YEAR(Funktion!$A$5),MONTH(1&amp;$A25),AF$22)),IF(AND(AF25=$AC$12,$AD$9&lt;=DATE(YEAR(Funktion!$A$5),MONTH(1&amp;$A25),AF$22),$AI$9&gt;=DATE(YEAR(Funktion!$A$5),MONTH(1&amp;$A25),AF$22)),AF25,IF(AF25=$AC$12,"",AF25)),"")</f>
        <v/>
      </c>
      <c r="BS10" s="8"/>
    </row>
    <row r="11" spans="1:71" ht="9.9499999999999993" customHeight="1" x14ac:dyDescent="0.2">
      <c r="O11" s="5"/>
      <c r="P11" s="113"/>
      <c r="Q11" s="179" t="str">
        <f>IF(ISBLANK(Q15),"",IF(AND(YEAR(AI4)-YEAR(Q15)=3,MONTH(AI5)&gt;=MONTH(Q15),Q9="Kinderkrippe"),"Wechsel Krippe ► KiTa ab",""))</f>
        <v/>
      </c>
      <c r="R11" s="185"/>
      <c r="S11" s="174"/>
      <c r="T11" s="22"/>
      <c r="U11" s="30"/>
      <c r="V11" s="154"/>
      <c r="W11" s="29"/>
      <c r="X11" s="29"/>
      <c r="AD11" s="28"/>
      <c r="AE11" s="28"/>
      <c r="AF11" s="130"/>
      <c r="AG11" s="131"/>
      <c r="AH11" s="131"/>
      <c r="AI11" s="132"/>
      <c r="AJ11" s="133"/>
      <c r="AK11" s="134"/>
      <c r="AL11" s="134"/>
      <c r="AM11" s="57"/>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8"/>
    </row>
    <row r="12" spans="1:71" x14ac:dyDescent="0.2">
      <c r="M12" s="5"/>
      <c r="Q12" s="245" t="s">
        <v>109</v>
      </c>
      <c r="R12" s="245"/>
      <c r="S12" s="245"/>
      <c r="T12" s="30"/>
      <c r="U12" s="30"/>
      <c r="W12" s="8" t="str">
        <f>IF(OR(ISBLANK(AD9),ISBLANK(AI9)),"","Quarantäne")</f>
        <v/>
      </c>
      <c r="AC12" s="155" t="s">
        <v>91</v>
      </c>
      <c r="AD12" s="135"/>
      <c r="AE12" s="135"/>
      <c r="AF12" s="135"/>
      <c r="AG12" s="28"/>
      <c r="AH12" s="28"/>
      <c r="AI12" s="130"/>
      <c r="AJ12" s="28"/>
      <c r="AK12" s="28"/>
      <c r="AL12" s="28"/>
      <c r="AN12" s="141" t="str">
        <f ca="1">IF(AND($AD$5&lt;=DATE(YEAR(Funktion!$A$5),MONTH(1&amp;$A26),B$22),$AI$5&gt;=DATE(YEAR(Funktion!$A$5),MONTH(1&amp;$A26),B$22)),IF(AND(B26=$AC$12,$AD$9&lt;=DATE(YEAR(Funktion!$A$5),MONTH(1&amp;$A26),B$22),$AI$9&gt;=DATE(YEAR(Funktion!$A$5),MONTH(1&amp;$A26),B$22)),B26,IF(B26=$AC$12,"",B26)),"")</f>
        <v/>
      </c>
      <c r="AO12" s="141" t="str">
        <f ca="1">IF(AND($AD$5&lt;=DATE(YEAR(Funktion!$A$5),MONTH(1&amp;$A26),C$22),$AI$5&gt;=DATE(YEAR(Funktion!$A$5),MONTH(1&amp;$A26),C$22)),IF(AND(C26=$AC$12,$AD$9&lt;=DATE(YEAR(Funktion!$A$5),MONTH(1&amp;$A26),C$22),$AI$9&gt;=DATE(YEAR(Funktion!$A$5),MONTH(1&amp;$A26),C$22)),C26,IF(C26=$AC$12,"",C26)),"")</f>
        <v/>
      </c>
      <c r="AP12" s="141" t="str">
        <f ca="1">IF(AND($AD$5&lt;=DATE(YEAR(Funktion!$A$5),MONTH(1&amp;$A26),D$22),$AI$5&gt;=DATE(YEAR(Funktion!$A$5),MONTH(1&amp;$A26),D$22)),IF(AND(D26=$AC$12,$AD$9&lt;=DATE(YEAR(Funktion!$A$5),MONTH(1&amp;$A26),D$22),$AI$9&gt;=DATE(YEAR(Funktion!$A$5),MONTH(1&amp;$A26),D$22)),D26,IF(D26=$AC$12,"",D26)),"")</f>
        <v/>
      </c>
      <c r="AQ12" s="141" t="str">
        <f ca="1">IF(AND($AD$5&lt;=DATE(YEAR(Funktion!$A$5),MONTH(1&amp;$A26),E$22),$AI$5&gt;=DATE(YEAR(Funktion!$A$5),MONTH(1&amp;$A26),E$22)),IF(AND(E26=$AC$12,$AD$9&lt;=DATE(YEAR(Funktion!$A$5),MONTH(1&amp;$A26),E$22),$AI$9&gt;=DATE(YEAR(Funktion!$A$5),MONTH(1&amp;$A26),E$22)),E26,IF(E26=$AC$12,"",E26)),"")</f>
        <v/>
      </c>
      <c r="AR12" s="141" t="str">
        <f ca="1">IF(AND($AD$5&lt;=DATE(YEAR(Funktion!$A$5),MONTH(1&amp;$A26),F$22),$AI$5&gt;=DATE(YEAR(Funktion!$A$5),MONTH(1&amp;$A26),F$22)),IF(AND(F26=$AC$12,$AD$9&lt;=DATE(YEAR(Funktion!$A$5),MONTH(1&amp;$A26),F$22),$AI$9&gt;=DATE(YEAR(Funktion!$A$5),MONTH(1&amp;$A26),F$22)),F26,IF(F26=$AC$12,"",F26)),"")</f>
        <v/>
      </c>
      <c r="AS12" s="141" t="str">
        <f ca="1">IF(AND($AD$5&lt;=DATE(YEAR(Funktion!$A$5),MONTH(1&amp;$A26),G$22),$AI$5&gt;=DATE(YEAR(Funktion!$A$5),MONTH(1&amp;$A26),G$22)),IF(AND(G26=$AC$12,$AD$9&lt;=DATE(YEAR(Funktion!$A$5),MONTH(1&amp;$A26),G$22),$AI$9&gt;=DATE(YEAR(Funktion!$A$5),MONTH(1&amp;$A26),G$22)),G26,IF(G26=$AC$12,"",G26)),"")</f>
        <v/>
      </c>
      <c r="AT12" s="141" t="str">
        <f ca="1">IF(AND($AD$5&lt;=DATE(YEAR(Funktion!$A$5),MONTH(1&amp;$A26),H$22),$AI$5&gt;=DATE(YEAR(Funktion!$A$5),MONTH(1&amp;$A26),H$22)),IF(AND(H26=$AC$12,$AD$9&lt;=DATE(YEAR(Funktion!$A$5),MONTH(1&amp;$A26),H$22),$AI$9&gt;=DATE(YEAR(Funktion!$A$5),MONTH(1&amp;$A26),H$22)),H26,IF(H26=$AC$12,"",H26)),"")</f>
        <v/>
      </c>
      <c r="AU12" s="141" t="str">
        <f ca="1">IF(AND($AD$5&lt;=DATE(YEAR(Funktion!$A$5),MONTH(1&amp;$A26),I$22),$AI$5&gt;=DATE(YEAR(Funktion!$A$5),MONTH(1&amp;$A26),I$22)),IF(AND(I26=$AC$12,$AD$9&lt;=DATE(YEAR(Funktion!$A$5),MONTH(1&amp;$A26),I$22),$AI$9&gt;=DATE(YEAR(Funktion!$A$5),MONTH(1&amp;$A26),I$22)),I26,IF(I26=$AC$12,"",I26)),"")</f>
        <v/>
      </c>
      <c r="AV12" s="141" t="str">
        <f ca="1">IF(AND($AD$5&lt;=DATE(YEAR(Funktion!$A$5),MONTH(1&amp;$A26),J$22),$AI$5&gt;=DATE(YEAR(Funktion!$A$5),MONTH(1&amp;$A26),J$22)),IF(AND(J26=$AC$12,$AD$9&lt;=DATE(YEAR(Funktion!$A$5),MONTH(1&amp;$A26),J$22),$AI$9&gt;=DATE(YEAR(Funktion!$A$5),MONTH(1&amp;$A26),J$22)),J26,IF(J26=$AC$12,"",J26)),"")</f>
        <v/>
      </c>
      <c r="AW12" s="141" t="str">
        <f ca="1">IF(AND($AD$5&lt;=DATE(YEAR(Funktion!$A$5),MONTH(1&amp;$A26),K$22),$AI$5&gt;=DATE(YEAR(Funktion!$A$5),MONTH(1&amp;$A26),K$22)),IF(AND(K26=$AC$12,$AD$9&lt;=DATE(YEAR(Funktion!$A$5),MONTH(1&amp;$A26),K$22),$AI$9&gt;=DATE(YEAR(Funktion!$A$5),MONTH(1&amp;$A26),K$22)),K26,IF(K26=$AC$12,"",K26)),"")</f>
        <v/>
      </c>
      <c r="AX12" s="141" t="str">
        <f ca="1">IF(AND($AD$5&lt;=DATE(YEAR(Funktion!$A$5),MONTH(1&amp;$A26),L$22),$AI$5&gt;=DATE(YEAR(Funktion!$A$5),MONTH(1&amp;$A26),L$22)),IF(AND(L26=$AC$12,$AD$9&lt;=DATE(YEAR(Funktion!$A$5),MONTH(1&amp;$A26),L$22),$AI$9&gt;=DATE(YEAR(Funktion!$A$5),MONTH(1&amp;$A26),L$22)),L26,IF(L26=$AC$12,"",L26)),"")</f>
        <v/>
      </c>
      <c r="AY12" s="141" t="str">
        <f ca="1">IF(AND($AD$5&lt;=DATE(YEAR(Funktion!$A$5),MONTH(1&amp;$A26),M$22),$AI$5&gt;=DATE(YEAR(Funktion!$A$5),MONTH(1&amp;$A26),M$22)),IF(AND(M26=$AC$12,$AD$9&lt;=DATE(YEAR(Funktion!$A$5),MONTH(1&amp;$A26),M$22),$AI$9&gt;=DATE(YEAR(Funktion!$A$5),MONTH(1&amp;$A26),M$22)),M26,IF(M26=$AC$12,"",M26)),"")</f>
        <v/>
      </c>
      <c r="AZ12" s="141" t="str">
        <f ca="1">IF(AND($AD$5&lt;=DATE(YEAR(Funktion!$A$5),MONTH(1&amp;$A26),N$22),$AI$5&gt;=DATE(YEAR(Funktion!$A$5),MONTH(1&amp;$A26),N$22)),IF(AND(N26=$AC$12,$AD$9&lt;=DATE(YEAR(Funktion!$A$5),MONTH(1&amp;$A26),N$22),$AI$9&gt;=DATE(YEAR(Funktion!$A$5),MONTH(1&amp;$A26),N$22)),N26,IF(N26=$AC$12,"",N26)),"")</f>
        <v/>
      </c>
      <c r="BA12" s="141" t="str">
        <f ca="1">IF(AND($AD$5&lt;=DATE(YEAR(Funktion!$A$5),MONTH(1&amp;$A26),O$22),$AI$5&gt;=DATE(YEAR(Funktion!$A$5),MONTH(1&amp;$A26),O$22)),IF(AND(O26=$AC$12,$AD$9&lt;=DATE(YEAR(Funktion!$A$5),MONTH(1&amp;$A26),O$22),$AI$9&gt;=DATE(YEAR(Funktion!$A$5),MONTH(1&amp;$A26),O$22)),O26,IF(O26=$AC$12,"",O26)),"")</f>
        <v/>
      </c>
      <c r="BB12" s="141" t="str">
        <f ca="1">IF(AND($AD$5&lt;=DATE(YEAR(Funktion!$A$5),MONTH(1&amp;$A26),P$22),$AI$5&gt;=DATE(YEAR(Funktion!$A$5),MONTH(1&amp;$A26),P$22)),IF(AND(P26=$AC$12,$AD$9&lt;=DATE(YEAR(Funktion!$A$5),MONTH(1&amp;$A26),P$22),$AI$9&gt;=DATE(YEAR(Funktion!$A$5),MONTH(1&amp;$A26),P$22)),P26,IF(P26=$AC$12,"",P26)),"")</f>
        <v/>
      </c>
      <c r="BC12" s="141" t="str">
        <f ca="1">IF(AND($AD$5&lt;=DATE(YEAR(Funktion!$A$5),MONTH(1&amp;$A26),Q$22),$AI$5&gt;=DATE(YEAR(Funktion!$A$5),MONTH(1&amp;$A26),Q$22)),IF(AND(Q26=$AC$12,$AD$9&lt;=DATE(YEAR(Funktion!$A$5),MONTH(1&amp;$A26),Q$22),$AI$9&gt;=DATE(YEAR(Funktion!$A$5),MONTH(1&amp;$A26),Q$22)),Q26,IF(Q26=$AC$12,"",Q26)),"")</f>
        <v/>
      </c>
      <c r="BD12" s="141" t="str">
        <f ca="1">IF(AND($AD$5&lt;=DATE(YEAR(Funktion!$A$5),MONTH(1&amp;$A26),R$22),$AI$5&gt;=DATE(YEAR(Funktion!$A$5),MONTH(1&amp;$A26),R$22)),IF(AND(R26=$AC$12,$AD$9&lt;=DATE(YEAR(Funktion!$A$5),MONTH(1&amp;$A26),R$22),$AI$9&gt;=DATE(YEAR(Funktion!$A$5),MONTH(1&amp;$A26),R$22)),R26,IF(R26=$AC$12,"",R26)),"")</f>
        <v/>
      </c>
      <c r="BE12" s="141" t="str">
        <f ca="1">IF(AND($AD$5&lt;=DATE(YEAR(Funktion!$A$5),MONTH(1&amp;$A26),S$22),$AI$5&gt;=DATE(YEAR(Funktion!$A$5),MONTH(1&amp;$A26),S$22)),IF(AND(S26=$AC$12,$AD$9&lt;=DATE(YEAR(Funktion!$A$5),MONTH(1&amp;$A26),S$22),$AI$9&gt;=DATE(YEAR(Funktion!$A$5),MONTH(1&amp;$A26),S$22)),S26,IF(S26=$AC$12,"",S26)),"")</f>
        <v/>
      </c>
      <c r="BF12" s="141" t="str">
        <f ca="1">IF(AND($AD$5&lt;=DATE(YEAR(Funktion!$A$5),MONTH(1&amp;$A26),T$22),$AI$5&gt;=DATE(YEAR(Funktion!$A$5),MONTH(1&amp;$A26),T$22)),IF(AND(T26=$AC$12,$AD$9&lt;=DATE(YEAR(Funktion!$A$5),MONTH(1&amp;$A26),T$22),$AI$9&gt;=DATE(YEAR(Funktion!$A$5),MONTH(1&amp;$A26),T$22)),T26,IF(T26=$AC$12,"",T26)),"")</f>
        <v/>
      </c>
      <c r="BG12" s="141" t="str">
        <f ca="1">IF(AND($AD$5&lt;=DATE(YEAR(Funktion!$A$5),MONTH(1&amp;$A26),U$22),$AI$5&gt;=DATE(YEAR(Funktion!$A$5),MONTH(1&amp;$A26),U$22)),IF(AND(U26=$AC$12,$AD$9&lt;=DATE(YEAR(Funktion!$A$5),MONTH(1&amp;$A26),U$22),$AI$9&gt;=DATE(YEAR(Funktion!$A$5),MONTH(1&amp;$A26),U$22)),U26,IF(U26=$AC$12,"",U26)),"")</f>
        <v/>
      </c>
      <c r="BH12" s="141" t="str">
        <f ca="1">IF(AND($AD$5&lt;=DATE(YEAR(Funktion!$A$5),MONTH(1&amp;$A26),V$22),$AI$5&gt;=DATE(YEAR(Funktion!$A$5),MONTH(1&amp;$A26),V$22)),IF(AND(V26=$AC$12,$AD$9&lt;=DATE(YEAR(Funktion!$A$5),MONTH(1&amp;$A26),V$22),$AI$9&gt;=DATE(YEAR(Funktion!$A$5),MONTH(1&amp;$A26),V$22)),V26,IF(V26=$AC$12,"",V26)),"")</f>
        <v/>
      </c>
      <c r="BI12" s="141" t="str">
        <f ca="1">IF(AND($AD$5&lt;=DATE(YEAR(Funktion!$A$5),MONTH(1&amp;$A26),W$22),$AI$5&gt;=DATE(YEAR(Funktion!$A$5),MONTH(1&amp;$A26),W$22)),IF(AND(W26=$AC$12,$AD$9&lt;=DATE(YEAR(Funktion!$A$5),MONTH(1&amp;$A26),W$22),$AI$9&gt;=DATE(YEAR(Funktion!$A$5),MONTH(1&amp;$A26),W$22)),W26,IF(W26=$AC$12,"",W26)),"")</f>
        <v/>
      </c>
      <c r="BJ12" s="141" t="str">
        <f ca="1">IF(AND($AD$5&lt;=DATE(YEAR(Funktion!$A$5),MONTH(1&amp;$A26),X$22),$AI$5&gt;=DATE(YEAR(Funktion!$A$5),MONTH(1&amp;$A26),X$22)),IF(AND(X26=$AC$12,$AD$9&lt;=DATE(YEAR(Funktion!$A$5),MONTH(1&amp;$A26),X$22),$AI$9&gt;=DATE(YEAR(Funktion!$A$5),MONTH(1&amp;$A26),X$22)),X26,IF(X26=$AC$12,"",X26)),"")</f>
        <v/>
      </c>
      <c r="BK12" s="141" t="str">
        <f ca="1">IF(AND($AD$5&lt;=DATE(YEAR(Funktion!$A$5),MONTH(1&amp;$A26),Y$22),$AI$5&gt;=DATE(YEAR(Funktion!$A$5),MONTH(1&amp;$A26),Y$22)),IF(AND(Y26=$AC$12,$AD$9&lt;=DATE(YEAR(Funktion!$A$5),MONTH(1&amp;$A26),Y$22),$AI$9&gt;=DATE(YEAR(Funktion!$A$5),MONTH(1&amp;$A26),Y$22)),Y26,IF(Y26=$AC$12,"",Y26)),"")</f>
        <v/>
      </c>
      <c r="BL12" s="141" t="str">
        <f ca="1">IF(AND($AD$5&lt;=DATE(YEAR(Funktion!$A$5),MONTH(1&amp;$A26),Z$22),$AI$5&gt;=DATE(YEAR(Funktion!$A$5),MONTH(1&amp;$A26),Z$22)),IF(AND(Z26=$AC$12,$AD$9&lt;=DATE(YEAR(Funktion!$A$5),MONTH(1&amp;$A26),Z$22),$AI$9&gt;=DATE(YEAR(Funktion!$A$5),MONTH(1&amp;$A26),Z$22)),Z26,IF(Z26=$AC$12,"",Z26)),"")</f>
        <v/>
      </c>
      <c r="BM12" s="141" t="str">
        <f ca="1">IF(AND($AD$5&lt;=DATE(YEAR(Funktion!$A$5),MONTH(1&amp;$A26),AA$22),$AI$5&gt;=DATE(YEAR(Funktion!$A$5),MONTH(1&amp;$A26),AA$22)),IF(AND(AA26=$AC$12,$AD$9&lt;=DATE(YEAR(Funktion!$A$5),MONTH(1&amp;$A26),AA$22),$AI$9&gt;=DATE(YEAR(Funktion!$A$5),MONTH(1&amp;$A26),AA$22)),AA26,IF(AA26=$AC$12,"",AA26)),"")</f>
        <v/>
      </c>
      <c r="BN12" s="141" t="str">
        <f ca="1">IF(AND($AD$5&lt;=DATE(YEAR(Funktion!$A$5),MONTH(1&amp;$A26),AB$22),$AI$5&gt;=DATE(YEAR(Funktion!$A$5),MONTH(1&amp;$A26),AB$22)),IF(AND(AB26=$AC$12,$AD$9&lt;=DATE(YEAR(Funktion!$A$5),MONTH(1&amp;$A26),AB$22),$AI$9&gt;=DATE(YEAR(Funktion!$A$5),MONTH(1&amp;$A26),AB$22)),AB26,IF(AB26=$AC$12,"",AB26)),"")</f>
        <v/>
      </c>
      <c r="BO12" s="141" t="str">
        <f ca="1">IF(AND($AD$5&lt;=DATE(YEAR(Funktion!$A$5),MONTH(1&amp;$A26),AC$22),$AI$5&gt;=DATE(YEAR(Funktion!$A$5),MONTH(1&amp;$A26),AC$22)),IF(AND(AC26=$AC$12,$AD$9&lt;=DATE(YEAR(Funktion!$A$5),MONTH(1&amp;$A26),AC$22),$AI$9&gt;=DATE(YEAR(Funktion!$A$5),MONTH(1&amp;$A26),AC$22)),AC26,IF(AC26=$AC$12,"",AC26)),"")</f>
        <v/>
      </c>
      <c r="BP12" s="141" t="str">
        <f ca="1">IF(AND($AD$5&lt;=DATE(YEAR(Funktion!$A$5),MONTH(1&amp;$A26),AD$22),$AI$5&gt;=DATE(YEAR(Funktion!$A$5),MONTH(1&amp;$A26),AD$22)),IF(AND(AD26=$AC$12,$AD$9&lt;=DATE(YEAR(Funktion!$A$5),MONTH(1&amp;$A26),AD$22),$AI$9&gt;=DATE(YEAR(Funktion!$A$5),MONTH(1&amp;$A26),AD$22)),AD26,IF(AD26=$AC$12,"",AD26)),"")</f>
        <v/>
      </c>
      <c r="BQ12" s="141" t="str">
        <f ca="1">IF(AND($AD$5&lt;=DATE(YEAR(Funktion!$A$5),MONTH(1&amp;$A26),AE$22),$AI$5&gt;=DATE(YEAR(Funktion!$A$5),MONTH(1&amp;$A26),AE$22)),IF(AND(AE26=$AC$12,$AD$9&lt;=DATE(YEAR(Funktion!$A$5),MONTH(1&amp;$A26),AE$22),$AI$9&gt;=DATE(YEAR(Funktion!$A$5),MONTH(1&amp;$A26),AE$22)),AE26,IF(AE26=$AC$12,"",AE26)),"")</f>
        <v/>
      </c>
      <c r="BR12" s="141" t="str">
        <f ca="1">IF(AND($AD$5&lt;=DATE(YEAR(Funktion!$A$5),MONTH(1&amp;$A26),AF$22),$AI$5&gt;=DATE(YEAR(Funktion!$A$5),MONTH(1&amp;$A26),AF$22)),IF(AND(AF26=$AC$12,$AD$9&lt;=DATE(YEAR(Funktion!$A$5),MONTH(1&amp;$A26),AF$22),$AI$9&gt;=DATE(YEAR(Funktion!$A$5),MONTH(1&amp;$A26),AF$22)),AF26,IF(AF26=$AC$12,"",AF26)),"")</f>
        <v/>
      </c>
      <c r="BS12" s="8"/>
    </row>
    <row r="13" spans="1:71" ht="13.5" customHeight="1" x14ac:dyDescent="0.2">
      <c r="M13" s="5"/>
      <c r="Q13" s="180"/>
      <c r="R13" s="181"/>
      <c r="S13" s="181"/>
      <c r="T13" s="30"/>
      <c r="U13" s="30"/>
      <c r="W13" s="8"/>
      <c r="AC13" s="155"/>
      <c r="AD13" s="135"/>
      <c r="AE13" s="135"/>
      <c r="AF13" s="135"/>
      <c r="AG13" s="28"/>
      <c r="AH13" s="28"/>
      <c r="AI13" s="130"/>
      <c r="AJ13" s="28"/>
      <c r="AK13" s="28"/>
      <c r="AL13" s="28"/>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8"/>
    </row>
    <row r="14" spans="1:71" ht="14.45" customHeight="1" x14ac:dyDescent="0.2">
      <c r="A14" s="23" t="s">
        <v>42</v>
      </c>
      <c r="B14" s="4"/>
      <c r="C14" s="4"/>
      <c r="D14" s="4"/>
      <c r="E14" s="4"/>
      <c r="F14" s="4"/>
      <c r="G14" s="4"/>
      <c r="Q14" s="23" t="s">
        <v>24</v>
      </c>
      <c r="R14" s="18"/>
      <c r="S14" s="4"/>
      <c r="T14" s="4"/>
      <c r="U14" s="30"/>
      <c r="V14" s="30"/>
      <c r="W14" s="8" t="s">
        <v>20</v>
      </c>
      <c r="AC14" s="11" t="s">
        <v>13</v>
      </c>
      <c r="AD14" s="12"/>
      <c r="AF14" s="8" t="s">
        <v>68</v>
      </c>
      <c r="AL14" s="72" t="s">
        <v>14</v>
      </c>
      <c r="AN14" s="141" t="str">
        <f ca="1">IF(AND($AD$5&lt;=DATE(YEAR(Funktion!$A$5),MONTH(1&amp;$A27),B$22),$AI$5&gt;=DATE(YEAR(Funktion!$A$5),MONTH(1&amp;$A27),B$22)),IF(AND(B27=$AC$12,$AD$9&lt;=DATE(YEAR(Funktion!$A$5),MONTH(1&amp;$A27),B$22),$AI$9&gt;=DATE(YEAR(Funktion!$A$5),MONTH(1&amp;$A27),B$22)),B27,IF(B27=$AC$12,"",B27)),"")</f>
        <v/>
      </c>
      <c r="AO14" s="141" t="str">
        <f ca="1">IF(AND($AD$5&lt;=DATE(YEAR(Funktion!$A$5),MONTH(1&amp;$A27),C$22),$AI$5&gt;=DATE(YEAR(Funktion!$A$5),MONTH(1&amp;$A27),C$22)),IF(AND(C27=$AC$12,$AD$9&lt;=DATE(YEAR(Funktion!$A$5),MONTH(1&amp;$A27),C$22),$AI$9&gt;=DATE(YEAR(Funktion!$A$5),MONTH(1&amp;$A27),C$22)),C27,IF(C27=$AC$12,"",C27)),"")</f>
        <v/>
      </c>
      <c r="AP14" s="141" t="str">
        <f ca="1">IF(AND($AD$5&lt;=DATE(YEAR(Funktion!$A$5),MONTH(1&amp;$A27),D$22),$AI$5&gt;=DATE(YEAR(Funktion!$A$5),MONTH(1&amp;$A27),D$22)),IF(AND(D27=$AC$12,$AD$9&lt;=DATE(YEAR(Funktion!$A$5),MONTH(1&amp;$A27),D$22),$AI$9&gt;=DATE(YEAR(Funktion!$A$5),MONTH(1&amp;$A27),D$22)),D27,IF(D27=$AC$12,"",D27)),"")</f>
        <v/>
      </c>
      <c r="AQ14" s="141" t="str">
        <f ca="1">IF(AND($AD$5&lt;=DATE(YEAR(Funktion!$A$5),MONTH(1&amp;$A27),E$22),$AI$5&gt;=DATE(YEAR(Funktion!$A$5),MONTH(1&amp;$A27),E$22)),IF(AND(E27=$AC$12,$AD$9&lt;=DATE(YEAR(Funktion!$A$5),MONTH(1&amp;$A27),E$22),$AI$9&gt;=DATE(YEAR(Funktion!$A$5),MONTH(1&amp;$A27),E$22)),E27,IF(E27=$AC$12,"",E27)),"")</f>
        <v/>
      </c>
      <c r="AR14" s="141" t="str">
        <f ca="1">IF(AND($AD$5&lt;=DATE(YEAR(Funktion!$A$5),MONTH(1&amp;$A27),F$22),$AI$5&gt;=DATE(YEAR(Funktion!$A$5),MONTH(1&amp;$A27),F$22)),IF(AND(F27=$AC$12,$AD$9&lt;=DATE(YEAR(Funktion!$A$5),MONTH(1&amp;$A27),F$22),$AI$9&gt;=DATE(YEAR(Funktion!$A$5),MONTH(1&amp;$A27),F$22)),F27,IF(F27=$AC$12,"",F27)),"")</f>
        <v/>
      </c>
      <c r="AS14" s="141" t="str">
        <f ca="1">IF(AND($AD$5&lt;=DATE(YEAR(Funktion!$A$5),MONTH(1&amp;$A27),G$22),$AI$5&gt;=DATE(YEAR(Funktion!$A$5),MONTH(1&amp;$A27),G$22)),IF(AND(G27=$AC$12,$AD$9&lt;=DATE(YEAR(Funktion!$A$5),MONTH(1&amp;$A27),G$22),$AI$9&gt;=DATE(YEAR(Funktion!$A$5),MONTH(1&amp;$A27),G$22)),G27,IF(G27=$AC$12,"",G27)),"")</f>
        <v/>
      </c>
      <c r="AT14" s="141" t="str">
        <f ca="1">IF(AND($AD$5&lt;=DATE(YEAR(Funktion!$A$5),MONTH(1&amp;$A27),H$22),$AI$5&gt;=DATE(YEAR(Funktion!$A$5),MONTH(1&amp;$A27),H$22)),IF(AND(H27=$AC$12,$AD$9&lt;=DATE(YEAR(Funktion!$A$5),MONTH(1&amp;$A27),H$22),$AI$9&gt;=DATE(YEAR(Funktion!$A$5),MONTH(1&amp;$A27),H$22)),H27,IF(H27=$AC$12,"",H27)),"")</f>
        <v/>
      </c>
      <c r="AU14" s="141" t="str">
        <f ca="1">IF(AND($AD$5&lt;=DATE(YEAR(Funktion!$A$5),MONTH(1&amp;$A27),I$22),$AI$5&gt;=DATE(YEAR(Funktion!$A$5),MONTH(1&amp;$A27),I$22)),IF(AND(I27=$AC$12,$AD$9&lt;=DATE(YEAR(Funktion!$A$5),MONTH(1&amp;$A27),I$22),$AI$9&gt;=DATE(YEAR(Funktion!$A$5),MONTH(1&amp;$A27),I$22)),I27,IF(I27=$AC$12,"",I27)),"")</f>
        <v/>
      </c>
      <c r="AV14" s="141" t="str">
        <f ca="1">IF(AND($AD$5&lt;=DATE(YEAR(Funktion!$A$5),MONTH(1&amp;$A27),J$22),$AI$5&gt;=DATE(YEAR(Funktion!$A$5),MONTH(1&amp;$A27),J$22)),IF(AND(J27=$AC$12,$AD$9&lt;=DATE(YEAR(Funktion!$A$5),MONTH(1&amp;$A27),J$22),$AI$9&gt;=DATE(YEAR(Funktion!$A$5),MONTH(1&amp;$A27),J$22)),J27,IF(J27=$AC$12,"",J27)),"")</f>
        <v/>
      </c>
      <c r="AW14" s="141" t="str">
        <f ca="1">IF(AND($AD$5&lt;=DATE(YEAR(Funktion!$A$5),MONTH(1&amp;$A27),K$22),$AI$5&gt;=DATE(YEAR(Funktion!$A$5),MONTH(1&amp;$A27),K$22)),IF(AND(K27=$AC$12,$AD$9&lt;=DATE(YEAR(Funktion!$A$5),MONTH(1&amp;$A27),K$22),$AI$9&gt;=DATE(YEAR(Funktion!$A$5),MONTH(1&amp;$A27),K$22)),K27,IF(K27=$AC$12,"",K27)),"")</f>
        <v/>
      </c>
      <c r="AX14" s="141" t="str">
        <f ca="1">IF(AND($AD$5&lt;=DATE(YEAR(Funktion!$A$5),MONTH(1&amp;$A27),L$22),$AI$5&gt;=DATE(YEAR(Funktion!$A$5),MONTH(1&amp;$A27),L$22)),IF(AND(L27=$AC$12,$AD$9&lt;=DATE(YEAR(Funktion!$A$5),MONTH(1&amp;$A27),L$22),$AI$9&gt;=DATE(YEAR(Funktion!$A$5),MONTH(1&amp;$A27),L$22)),L27,IF(L27=$AC$12,"",L27)),"")</f>
        <v/>
      </c>
      <c r="AY14" s="141" t="str">
        <f ca="1">IF(AND($AD$5&lt;=DATE(YEAR(Funktion!$A$5),MONTH(1&amp;$A27),M$22),$AI$5&gt;=DATE(YEAR(Funktion!$A$5),MONTH(1&amp;$A27),M$22)),IF(AND(M27=$AC$12,$AD$9&lt;=DATE(YEAR(Funktion!$A$5),MONTH(1&amp;$A27),M$22),$AI$9&gt;=DATE(YEAR(Funktion!$A$5),MONTH(1&amp;$A27),M$22)),M27,IF(M27=$AC$12,"",M27)),"")</f>
        <v/>
      </c>
      <c r="AZ14" s="141" t="str">
        <f ca="1">IF(AND($AD$5&lt;=DATE(YEAR(Funktion!$A$5),MONTH(1&amp;$A27),N$22),$AI$5&gt;=DATE(YEAR(Funktion!$A$5),MONTH(1&amp;$A27),N$22)),IF(AND(N27=$AC$12,$AD$9&lt;=DATE(YEAR(Funktion!$A$5),MONTH(1&amp;$A27),N$22),$AI$9&gt;=DATE(YEAR(Funktion!$A$5),MONTH(1&amp;$A27),N$22)),N27,IF(N27=$AC$12,"",N27)),"")</f>
        <v/>
      </c>
      <c r="BA14" s="141" t="str">
        <f ca="1">IF(AND($AD$5&lt;=DATE(YEAR(Funktion!$A$5),MONTH(1&amp;$A27),O$22),$AI$5&gt;=DATE(YEAR(Funktion!$A$5),MONTH(1&amp;$A27),O$22)),IF(AND(O27=$AC$12,$AD$9&lt;=DATE(YEAR(Funktion!$A$5),MONTH(1&amp;$A27),O$22),$AI$9&gt;=DATE(YEAR(Funktion!$A$5),MONTH(1&amp;$A27),O$22)),O27,IF(O27=$AC$12,"",O27)),"")</f>
        <v/>
      </c>
      <c r="BB14" s="141" t="str">
        <f ca="1">IF(AND($AD$5&lt;=DATE(YEAR(Funktion!$A$5),MONTH(1&amp;$A27),P$22),$AI$5&gt;=DATE(YEAR(Funktion!$A$5),MONTH(1&amp;$A27),P$22)),IF(AND(P27=$AC$12,$AD$9&lt;=DATE(YEAR(Funktion!$A$5),MONTH(1&amp;$A27),P$22),$AI$9&gt;=DATE(YEAR(Funktion!$A$5),MONTH(1&amp;$A27),P$22)),P27,IF(P27=$AC$12,"",P27)),"")</f>
        <v/>
      </c>
      <c r="BC14" s="141" t="str">
        <f ca="1">IF(AND($AD$5&lt;=DATE(YEAR(Funktion!$A$5),MONTH(1&amp;$A27),Q$22),$AI$5&gt;=DATE(YEAR(Funktion!$A$5),MONTH(1&amp;$A27),Q$22)),IF(AND(Q27=$AC$12,$AD$9&lt;=DATE(YEAR(Funktion!$A$5),MONTH(1&amp;$A27),Q$22),$AI$9&gt;=DATE(YEAR(Funktion!$A$5),MONTH(1&amp;$A27),Q$22)),Q27,IF(Q27=$AC$12,"",Q27)),"")</f>
        <v/>
      </c>
      <c r="BD14" s="141" t="str">
        <f ca="1">IF(AND($AD$5&lt;=DATE(YEAR(Funktion!$A$5),MONTH(1&amp;$A27),R$22),$AI$5&gt;=DATE(YEAR(Funktion!$A$5),MONTH(1&amp;$A27),R$22)),IF(AND(R27=$AC$12,$AD$9&lt;=DATE(YEAR(Funktion!$A$5),MONTH(1&amp;$A27),R$22),$AI$9&gt;=DATE(YEAR(Funktion!$A$5),MONTH(1&amp;$A27),R$22)),R27,IF(R27=$AC$12,"",R27)),"")</f>
        <v/>
      </c>
      <c r="BE14" s="141" t="str">
        <f ca="1">IF(AND($AD$5&lt;=DATE(YEAR(Funktion!$A$5),MONTH(1&amp;$A27),S$22),$AI$5&gt;=DATE(YEAR(Funktion!$A$5),MONTH(1&amp;$A27),S$22)),IF(AND(S27=$AC$12,$AD$9&lt;=DATE(YEAR(Funktion!$A$5),MONTH(1&amp;$A27),S$22),$AI$9&gt;=DATE(YEAR(Funktion!$A$5),MONTH(1&amp;$A27),S$22)),S27,IF(S27=$AC$12,"",S27)),"")</f>
        <v/>
      </c>
      <c r="BF14" s="141" t="str">
        <f ca="1">IF(AND($AD$5&lt;=DATE(YEAR(Funktion!$A$5),MONTH(1&amp;$A27),T$22),$AI$5&gt;=DATE(YEAR(Funktion!$A$5),MONTH(1&amp;$A27),T$22)),IF(AND(T27=$AC$12,$AD$9&lt;=DATE(YEAR(Funktion!$A$5),MONTH(1&amp;$A27),T$22),$AI$9&gt;=DATE(YEAR(Funktion!$A$5),MONTH(1&amp;$A27),T$22)),T27,IF(T27=$AC$12,"",T27)),"")</f>
        <v/>
      </c>
      <c r="BG14" s="141" t="str">
        <f ca="1">IF(AND($AD$5&lt;=DATE(YEAR(Funktion!$A$5),MONTH(1&amp;$A27),U$22),$AI$5&gt;=DATE(YEAR(Funktion!$A$5),MONTH(1&amp;$A27),U$22)),IF(AND(U27=$AC$12,$AD$9&lt;=DATE(YEAR(Funktion!$A$5),MONTH(1&amp;$A27),U$22),$AI$9&gt;=DATE(YEAR(Funktion!$A$5),MONTH(1&amp;$A27),U$22)),U27,IF(U27=$AC$12,"",U27)),"")</f>
        <v/>
      </c>
      <c r="BH14" s="141" t="str">
        <f ca="1">IF(AND($AD$5&lt;=DATE(YEAR(Funktion!$A$5),MONTH(1&amp;$A27),V$22),$AI$5&gt;=DATE(YEAR(Funktion!$A$5),MONTH(1&amp;$A27),V$22)),IF(AND(V27=$AC$12,$AD$9&lt;=DATE(YEAR(Funktion!$A$5),MONTH(1&amp;$A27),V$22),$AI$9&gt;=DATE(YEAR(Funktion!$A$5),MONTH(1&amp;$A27),V$22)),V27,IF(V27=$AC$12,"",V27)),"")</f>
        <v/>
      </c>
      <c r="BI14" s="141" t="str">
        <f ca="1">IF(AND($AD$5&lt;=DATE(YEAR(Funktion!$A$5),MONTH(1&amp;$A27),W$22),$AI$5&gt;=DATE(YEAR(Funktion!$A$5),MONTH(1&amp;$A27),W$22)),IF(AND(W27=$AC$12,$AD$9&lt;=DATE(YEAR(Funktion!$A$5),MONTH(1&amp;$A27),W$22),$AI$9&gt;=DATE(YEAR(Funktion!$A$5),MONTH(1&amp;$A27),W$22)),W27,IF(W27=$AC$12,"",W27)),"")</f>
        <v/>
      </c>
      <c r="BJ14" s="141" t="str">
        <f ca="1">IF(AND($AD$5&lt;=DATE(YEAR(Funktion!$A$5),MONTH(1&amp;$A27),X$22),$AI$5&gt;=DATE(YEAR(Funktion!$A$5),MONTH(1&amp;$A27),X$22)),IF(AND(X27=$AC$12,$AD$9&lt;=DATE(YEAR(Funktion!$A$5),MONTH(1&amp;$A27),X$22),$AI$9&gt;=DATE(YEAR(Funktion!$A$5),MONTH(1&amp;$A27),X$22)),X27,IF(X27=$AC$12,"",X27)),"")</f>
        <v/>
      </c>
      <c r="BK14" s="141" t="str">
        <f ca="1">IF(AND($AD$5&lt;=DATE(YEAR(Funktion!$A$5),MONTH(1&amp;$A27),Y$22),$AI$5&gt;=DATE(YEAR(Funktion!$A$5),MONTH(1&amp;$A27),Y$22)),IF(AND(Y27=$AC$12,$AD$9&lt;=DATE(YEAR(Funktion!$A$5),MONTH(1&amp;$A27),Y$22),$AI$9&gt;=DATE(YEAR(Funktion!$A$5),MONTH(1&amp;$A27),Y$22)),Y27,IF(Y27=$AC$12,"",Y27)),"")</f>
        <v/>
      </c>
      <c r="BL14" s="141" t="str">
        <f ca="1">IF(AND($AD$5&lt;=DATE(YEAR(Funktion!$A$5),MONTH(1&amp;$A27),Z$22),$AI$5&gt;=DATE(YEAR(Funktion!$A$5),MONTH(1&amp;$A27),Z$22)),IF(AND(Z27=$AC$12,$AD$9&lt;=DATE(YEAR(Funktion!$A$5),MONTH(1&amp;$A27),Z$22),$AI$9&gt;=DATE(YEAR(Funktion!$A$5),MONTH(1&amp;$A27),Z$22)),Z27,IF(Z27=$AC$12,"",Z27)),"")</f>
        <v/>
      </c>
      <c r="BM14" s="141" t="str">
        <f ca="1">IF(AND($AD$5&lt;=DATE(YEAR(Funktion!$A$5),MONTH(1&amp;$A27),AA$22),$AI$5&gt;=DATE(YEAR(Funktion!$A$5),MONTH(1&amp;$A27),AA$22)),IF(AND(AA27=$AC$12,$AD$9&lt;=DATE(YEAR(Funktion!$A$5),MONTH(1&amp;$A27),AA$22),$AI$9&gt;=DATE(YEAR(Funktion!$A$5),MONTH(1&amp;$A27),AA$22)),AA27,IF(AA27=$AC$12,"",AA27)),"")</f>
        <v/>
      </c>
      <c r="BN14" s="141" t="str">
        <f ca="1">IF(AND($AD$5&lt;=DATE(YEAR(Funktion!$A$5),MONTH(1&amp;$A27),AB$22),$AI$5&gt;=DATE(YEAR(Funktion!$A$5),MONTH(1&amp;$A27),AB$22)),IF(AND(AB27=$AC$12,$AD$9&lt;=DATE(YEAR(Funktion!$A$5),MONTH(1&amp;$A27),AB$22),$AI$9&gt;=DATE(YEAR(Funktion!$A$5),MONTH(1&amp;$A27),AB$22)),AB27,IF(AB27=$AC$12,"",AB27)),"")</f>
        <v/>
      </c>
      <c r="BO14" s="141" t="str">
        <f ca="1">IF(AND($AD$5&lt;=DATE(YEAR(Funktion!$A$5),MONTH(1&amp;$A27),AC$22),$AI$5&gt;=DATE(YEAR(Funktion!$A$5),MONTH(1&amp;$A27),AC$22)),IF(AND(AC27=$AC$12,$AD$9&lt;=DATE(YEAR(Funktion!$A$5),MONTH(1&amp;$A27),AC$22),$AI$9&gt;=DATE(YEAR(Funktion!$A$5),MONTH(1&amp;$A27),AC$22)),AC27,IF(AC27=$AC$12,"",AC27)),"")</f>
        <v/>
      </c>
      <c r="BP14" s="141" t="str">
        <f ca="1">IF(AND($AD$5&lt;=DATE(YEAR(Funktion!$A$5),MONTH(1&amp;$A27),AD$22),$AI$5&gt;=DATE(YEAR(Funktion!$A$5),MONTH(1&amp;$A27),AD$22)),IF(AND(AD27=$AC$12,$AD$9&lt;=DATE(YEAR(Funktion!$A$5),MONTH(1&amp;$A27),AD$22),$AI$9&gt;=DATE(YEAR(Funktion!$A$5),MONTH(1&amp;$A27),AD$22)),AD27,IF(AD27=$AC$12,"",AD27)),"")</f>
        <v/>
      </c>
      <c r="BQ14" s="141" t="str">
        <f ca="1">IF(AND($AD$5&lt;=DATE(YEAR(Funktion!$A$5),MONTH(1&amp;$A27),AE$22),$AI$5&gt;=DATE(YEAR(Funktion!$A$5),MONTH(1&amp;$A27),AE$22)),IF(AND(AE27=$AC$12,$AD$9&lt;=DATE(YEAR(Funktion!$A$5),MONTH(1&amp;$A27),AE$22),$AI$9&gt;=DATE(YEAR(Funktion!$A$5),MONTH(1&amp;$A27),AE$22)),AE27,IF(AE27=$AC$12,"",AE27)),"")</f>
        <v/>
      </c>
      <c r="BR14" s="141" t="str">
        <f ca="1">IF(AND($AD$5&lt;=DATE(YEAR(Funktion!$A$5),MONTH(1&amp;$A27),AF$22),$AI$5&gt;=DATE(YEAR(Funktion!$A$5),MONTH(1&amp;$A27),AF$22)),IF(AND(AF27=$AC$12,$AD$9&lt;=DATE(YEAR(Funktion!$A$5),MONTH(1&amp;$A27),AF$22),$AI$9&gt;=DATE(YEAR(Funktion!$A$5),MONTH(1&amp;$A27),AF$22)),AF27,IF(AF27=$AC$12,"",AF27)),"")</f>
        <v/>
      </c>
      <c r="BS14" s="8"/>
    </row>
    <row r="15" spans="1:71" ht="14.45" customHeight="1" x14ac:dyDescent="0.2">
      <c r="A15" s="191"/>
      <c r="B15" s="216"/>
      <c r="C15" s="216"/>
      <c r="D15" s="216"/>
      <c r="E15" s="216"/>
      <c r="F15" s="216"/>
      <c r="G15" s="216"/>
      <c r="H15" s="216"/>
      <c r="I15" s="216"/>
      <c r="J15" s="216"/>
      <c r="K15" s="216"/>
      <c r="L15" s="216"/>
      <c r="Q15" s="235"/>
      <c r="R15" s="236"/>
      <c r="S15" s="236"/>
      <c r="T15" s="236"/>
      <c r="U15" s="30"/>
      <c r="V15" s="30"/>
      <c r="W15" s="8" t="s">
        <v>66</v>
      </c>
      <c r="AC15" s="11" t="s">
        <v>67</v>
      </c>
      <c r="AD15" s="12"/>
      <c r="AF15" s="8" t="s">
        <v>86</v>
      </c>
      <c r="AL15" s="72" t="s">
        <v>11</v>
      </c>
      <c r="AN15" s="141" t="str">
        <f ca="1">IF(AND($AD$5&lt;=DATE(YEAR(Funktion!$A$5),MONTH(1&amp;$A28),B$22),$AI$5&gt;=DATE(YEAR(Funktion!$A$5),MONTH(1&amp;$A28),B$22)),IF(AND(B28=$AC$12,$AD$9&lt;=DATE(YEAR(Funktion!$A$5),MONTH(1&amp;$A28),B$22),$AI$9&gt;=DATE(YEAR(Funktion!$A$5),MONTH(1&amp;$A28),B$22)),B28,IF(B28=$AC$12,"",B28)),"")</f>
        <v/>
      </c>
      <c r="AO15" s="141" t="str">
        <f ca="1">IF(AND($AD$5&lt;=DATE(YEAR(Funktion!$A$5),MONTH(1&amp;$A28),C$22),$AI$5&gt;=DATE(YEAR(Funktion!$A$5),MONTH(1&amp;$A28),C$22)),IF(AND(C28=$AC$12,$AD$9&lt;=DATE(YEAR(Funktion!$A$5),MONTH(1&amp;$A28),C$22),$AI$9&gt;=DATE(YEAR(Funktion!$A$5),MONTH(1&amp;$A28),C$22)),C28,IF(C28=$AC$12,"",C28)),"")</f>
        <v/>
      </c>
      <c r="AP15" s="141" t="str">
        <f ca="1">IF(AND($AD$5&lt;=DATE(YEAR(Funktion!$A$5),MONTH(1&amp;$A28),D$22),$AI$5&gt;=DATE(YEAR(Funktion!$A$5),MONTH(1&amp;$A28),D$22)),IF(AND(D28=$AC$12,$AD$9&lt;=DATE(YEAR(Funktion!$A$5),MONTH(1&amp;$A28),D$22),$AI$9&gt;=DATE(YEAR(Funktion!$A$5),MONTH(1&amp;$A28),D$22)),D28,IF(D28=$AC$12,"",D28)),"")</f>
        <v/>
      </c>
      <c r="AQ15" s="141" t="str">
        <f ca="1">IF(AND($AD$5&lt;=DATE(YEAR(Funktion!$A$5),MONTH(1&amp;$A28),E$22),$AI$5&gt;=DATE(YEAR(Funktion!$A$5),MONTH(1&amp;$A28),E$22)),IF(AND(E28=$AC$12,$AD$9&lt;=DATE(YEAR(Funktion!$A$5),MONTH(1&amp;$A28),E$22),$AI$9&gt;=DATE(YEAR(Funktion!$A$5),MONTH(1&amp;$A28),E$22)),E28,IF(E28=$AC$12,"",E28)),"")</f>
        <v/>
      </c>
      <c r="AR15" s="141" t="str">
        <f ca="1">IF(AND($AD$5&lt;=DATE(YEAR(Funktion!$A$5),MONTH(1&amp;$A28),F$22),$AI$5&gt;=DATE(YEAR(Funktion!$A$5),MONTH(1&amp;$A28),F$22)),IF(AND(F28=$AC$12,$AD$9&lt;=DATE(YEAR(Funktion!$A$5),MONTH(1&amp;$A28),F$22),$AI$9&gt;=DATE(YEAR(Funktion!$A$5),MONTH(1&amp;$A28),F$22)),F28,IF(F28=$AC$12,"",F28)),"")</f>
        <v/>
      </c>
      <c r="AS15" s="141" t="str">
        <f ca="1">IF(AND($AD$5&lt;=DATE(YEAR(Funktion!$A$5),MONTH(1&amp;$A28),G$22),$AI$5&gt;=DATE(YEAR(Funktion!$A$5),MONTH(1&amp;$A28),G$22)),IF(AND(G28=$AC$12,$AD$9&lt;=DATE(YEAR(Funktion!$A$5),MONTH(1&amp;$A28),G$22),$AI$9&gt;=DATE(YEAR(Funktion!$A$5),MONTH(1&amp;$A28),G$22)),G28,IF(G28=$AC$12,"",G28)),"")</f>
        <v/>
      </c>
      <c r="AT15" s="141" t="str">
        <f ca="1">IF(AND($AD$5&lt;=DATE(YEAR(Funktion!$A$5),MONTH(1&amp;$A28),H$22),$AI$5&gt;=DATE(YEAR(Funktion!$A$5),MONTH(1&amp;$A28),H$22)),IF(AND(H28=$AC$12,$AD$9&lt;=DATE(YEAR(Funktion!$A$5),MONTH(1&amp;$A28),H$22),$AI$9&gt;=DATE(YEAR(Funktion!$A$5),MONTH(1&amp;$A28),H$22)),H28,IF(H28=$AC$12,"",H28)),"")</f>
        <v/>
      </c>
      <c r="AU15" s="141" t="str">
        <f ca="1">IF(AND($AD$5&lt;=DATE(YEAR(Funktion!$A$5),MONTH(1&amp;$A28),I$22),$AI$5&gt;=DATE(YEAR(Funktion!$A$5),MONTH(1&amp;$A28),I$22)),IF(AND(I28=$AC$12,$AD$9&lt;=DATE(YEAR(Funktion!$A$5),MONTH(1&amp;$A28),I$22),$AI$9&gt;=DATE(YEAR(Funktion!$A$5),MONTH(1&amp;$A28),I$22)),I28,IF(I28=$AC$12,"",I28)),"")</f>
        <v/>
      </c>
      <c r="AV15" s="141" t="str">
        <f ca="1">IF(AND($AD$5&lt;=DATE(YEAR(Funktion!$A$5),MONTH(1&amp;$A28),J$22),$AI$5&gt;=DATE(YEAR(Funktion!$A$5),MONTH(1&amp;$A28),J$22)),IF(AND(J28=$AC$12,$AD$9&lt;=DATE(YEAR(Funktion!$A$5),MONTH(1&amp;$A28),J$22),$AI$9&gt;=DATE(YEAR(Funktion!$A$5),MONTH(1&amp;$A28),J$22)),J28,IF(J28=$AC$12,"",J28)),"")</f>
        <v/>
      </c>
      <c r="AW15" s="141" t="str">
        <f ca="1">IF(AND($AD$5&lt;=DATE(YEAR(Funktion!$A$5),MONTH(1&amp;$A28),K$22),$AI$5&gt;=DATE(YEAR(Funktion!$A$5),MONTH(1&amp;$A28),K$22)),IF(AND(K28=$AC$12,$AD$9&lt;=DATE(YEAR(Funktion!$A$5),MONTH(1&amp;$A28),K$22),$AI$9&gt;=DATE(YEAR(Funktion!$A$5),MONTH(1&amp;$A28),K$22)),K28,IF(K28=$AC$12,"",K28)),"")</f>
        <v/>
      </c>
      <c r="AX15" s="141" t="str">
        <f ca="1">IF(AND($AD$5&lt;=DATE(YEAR(Funktion!$A$5),MONTH(1&amp;$A28),L$22),$AI$5&gt;=DATE(YEAR(Funktion!$A$5),MONTH(1&amp;$A28),L$22)),IF(AND(L28=$AC$12,$AD$9&lt;=DATE(YEAR(Funktion!$A$5),MONTH(1&amp;$A28),L$22),$AI$9&gt;=DATE(YEAR(Funktion!$A$5),MONTH(1&amp;$A28),L$22)),L28,IF(L28=$AC$12,"",L28)),"")</f>
        <v/>
      </c>
      <c r="AY15" s="141" t="str">
        <f ca="1">IF(AND($AD$5&lt;=DATE(YEAR(Funktion!$A$5),MONTH(1&amp;$A28),M$22),$AI$5&gt;=DATE(YEAR(Funktion!$A$5),MONTH(1&amp;$A28),M$22)),IF(AND(M28=$AC$12,$AD$9&lt;=DATE(YEAR(Funktion!$A$5),MONTH(1&amp;$A28),M$22),$AI$9&gt;=DATE(YEAR(Funktion!$A$5),MONTH(1&amp;$A28),M$22)),M28,IF(M28=$AC$12,"",M28)),"")</f>
        <v/>
      </c>
      <c r="AZ15" s="141" t="str">
        <f ca="1">IF(AND($AD$5&lt;=DATE(YEAR(Funktion!$A$5),MONTH(1&amp;$A28),N$22),$AI$5&gt;=DATE(YEAR(Funktion!$A$5),MONTH(1&amp;$A28),N$22)),IF(AND(N28=$AC$12,$AD$9&lt;=DATE(YEAR(Funktion!$A$5),MONTH(1&amp;$A28),N$22),$AI$9&gt;=DATE(YEAR(Funktion!$A$5),MONTH(1&amp;$A28),N$22)),N28,IF(N28=$AC$12,"",N28)),"")</f>
        <v/>
      </c>
      <c r="BA15" s="141" t="str">
        <f ca="1">IF(AND($AD$5&lt;=DATE(YEAR(Funktion!$A$5),MONTH(1&amp;$A28),O$22),$AI$5&gt;=DATE(YEAR(Funktion!$A$5),MONTH(1&amp;$A28),O$22)),IF(AND(O28=$AC$12,$AD$9&lt;=DATE(YEAR(Funktion!$A$5),MONTH(1&amp;$A28),O$22),$AI$9&gt;=DATE(YEAR(Funktion!$A$5),MONTH(1&amp;$A28),O$22)),O28,IF(O28=$AC$12,"",O28)),"")</f>
        <v/>
      </c>
      <c r="BB15" s="141" t="str">
        <f ca="1">IF(AND($AD$5&lt;=DATE(YEAR(Funktion!$A$5),MONTH(1&amp;$A28),P$22),$AI$5&gt;=DATE(YEAR(Funktion!$A$5),MONTH(1&amp;$A28),P$22)),IF(AND(P28=$AC$12,$AD$9&lt;=DATE(YEAR(Funktion!$A$5),MONTH(1&amp;$A28),P$22),$AI$9&gt;=DATE(YEAR(Funktion!$A$5),MONTH(1&amp;$A28),P$22)),P28,IF(P28=$AC$12,"",P28)),"")</f>
        <v/>
      </c>
      <c r="BC15" s="141" t="str">
        <f ca="1">IF(AND($AD$5&lt;=DATE(YEAR(Funktion!$A$5),MONTH(1&amp;$A28),Q$22),$AI$5&gt;=DATE(YEAR(Funktion!$A$5),MONTH(1&amp;$A28),Q$22)),IF(AND(Q28=$AC$12,$AD$9&lt;=DATE(YEAR(Funktion!$A$5),MONTH(1&amp;$A28),Q$22),$AI$9&gt;=DATE(YEAR(Funktion!$A$5),MONTH(1&amp;$A28),Q$22)),Q28,IF(Q28=$AC$12,"",Q28)),"")</f>
        <v/>
      </c>
      <c r="BD15" s="141" t="str">
        <f ca="1">IF(AND($AD$5&lt;=DATE(YEAR(Funktion!$A$5),MONTH(1&amp;$A28),R$22),$AI$5&gt;=DATE(YEAR(Funktion!$A$5),MONTH(1&amp;$A28),R$22)),IF(AND(R28=$AC$12,$AD$9&lt;=DATE(YEAR(Funktion!$A$5),MONTH(1&amp;$A28),R$22),$AI$9&gt;=DATE(YEAR(Funktion!$A$5),MONTH(1&amp;$A28),R$22)),R28,IF(R28=$AC$12,"",R28)),"")</f>
        <v/>
      </c>
      <c r="BE15" s="141" t="str">
        <f ca="1">IF(AND($AD$5&lt;=DATE(YEAR(Funktion!$A$5),MONTH(1&amp;$A28),S$22),$AI$5&gt;=DATE(YEAR(Funktion!$A$5),MONTH(1&amp;$A28),S$22)),IF(AND(S28=$AC$12,$AD$9&lt;=DATE(YEAR(Funktion!$A$5),MONTH(1&amp;$A28),S$22),$AI$9&gt;=DATE(YEAR(Funktion!$A$5),MONTH(1&amp;$A28),S$22)),S28,IF(S28=$AC$12,"",S28)),"")</f>
        <v/>
      </c>
      <c r="BF15" s="141" t="str">
        <f ca="1">IF(AND($AD$5&lt;=DATE(YEAR(Funktion!$A$5),MONTH(1&amp;$A28),T$22),$AI$5&gt;=DATE(YEAR(Funktion!$A$5),MONTH(1&amp;$A28),T$22)),IF(AND(T28=$AC$12,$AD$9&lt;=DATE(YEAR(Funktion!$A$5),MONTH(1&amp;$A28),T$22),$AI$9&gt;=DATE(YEAR(Funktion!$A$5),MONTH(1&amp;$A28),T$22)),T28,IF(T28=$AC$12,"",T28)),"")</f>
        <v/>
      </c>
      <c r="BG15" s="141" t="str">
        <f ca="1">IF(AND($AD$5&lt;=DATE(YEAR(Funktion!$A$5),MONTH(1&amp;$A28),U$22),$AI$5&gt;=DATE(YEAR(Funktion!$A$5),MONTH(1&amp;$A28),U$22)),IF(AND(U28=$AC$12,$AD$9&lt;=DATE(YEAR(Funktion!$A$5),MONTH(1&amp;$A28),U$22),$AI$9&gt;=DATE(YEAR(Funktion!$A$5),MONTH(1&amp;$A28),U$22)),U28,IF(U28=$AC$12,"",U28)),"")</f>
        <v/>
      </c>
      <c r="BH15" s="141" t="str">
        <f ca="1">IF(AND($AD$5&lt;=DATE(YEAR(Funktion!$A$5),MONTH(1&amp;$A28),V$22),$AI$5&gt;=DATE(YEAR(Funktion!$A$5),MONTH(1&amp;$A28),V$22)),IF(AND(V28=$AC$12,$AD$9&lt;=DATE(YEAR(Funktion!$A$5),MONTH(1&amp;$A28),V$22),$AI$9&gt;=DATE(YEAR(Funktion!$A$5),MONTH(1&amp;$A28),V$22)),V28,IF(V28=$AC$12,"",V28)),"")</f>
        <v/>
      </c>
      <c r="BI15" s="141" t="str">
        <f ca="1">IF(AND($AD$5&lt;=DATE(YEAR(Funktion!$A$5),MONTH(1&amp;$A28),W$22),$AI$5&gt;=DATE(YEAR(Funktion!$A$5),MONTH(1&amp;$A28),W$22)),IF(AND(W28=$AC$12,$AD$9&lt;=DATE(YEAR(Funktion!$A$5),MONTH(1&amp;$A28),W$22),$AI$9&gt;=DATE(YEAR(Funktion!$A$5),MONTH(1&amp;$A28),W$22)),W28,IF(W28=$AC$12,"",W28)),"")</f>
        <v/>
      </c>
      <c r="BJ15" s="141" t="str">
        <f ca="1">IF(AND($AD$5&lt;=DATE(YEAR(Funktion!$A$5),MONTH(1&amp;$A28),X$22),$AI$5&gt;=DATE(YEAR(Funktion!$A$5),MONTH(1&amp;$A28),X$22)),IF(AND(X28=$AC$12,$AD$9&lt;=DATE(YEAR(Funktion!$A$5),MONTH(1&amp;$A28),X$22),$AI$9&gt;=DATE(YEAR(Funktion!$A$5),MONTH(1&amp;$A28),X$22)),X28,IF(X28=$AC$12,"",X28)),"")</f>
        <v/>
      </c>
      <c r="BK15" s="141" t="str">
        <f ca="1">IF(AND($AD$5&lt;=DATE(YEAR(Funktion!$A$5),MONTH(1&amp;$A28),Y$22),$AI$5&gt;=DATE(YEAR(Funktion!$A$5),MONTH(1&amp;$A28),Y$22)),IF(AND(Y28=$AC$12,$AD$9&lt;=DATE(YEAR(Funktion!$A$5),MONTH(1&amp;$A28),Y$22),$AI$9&gt;=DATE(YEAR(Funktion!$A$5),MONTH(1&amp;$A28),Y$22)),Y28,IF(Y28=$AC$12,"",Y28)),"")</f>
        <v/>
      </c>
      <c r="BL15" s="141" t="str">
        <f ca="1">IF(AND($AD$5&lt;=DATE(YEAR(Funktion!$A$5),MONTH(1&amp;$A28),Z$22),$AI$5&gt;=DATE(YEAR(Funktion!$A$5),MONTH(1&amp;$A28),Z$22)),IF(AND(Z28=$AC$12,$AD$9&lt;=DATE(YEAR(Funktion!$A$5),MONTH(1&amp;$A28),Z$22),$AI$9&gt;=DATE(YEAR(Funktion!$A$5),MONTH(1&amp;$A28),Z$22)),Z28,IF(Z28=$AC$12,"",Z28)),"")</f>
        <v/>
      </c>
      <c r="BM15" s="141" t="str">
        <f ca="1">IF(AND($AD$5&lt;=DATE(YEAR(Funktion!$A$5),MONTH(1&amp;$A28),AA$22),$AI$5&gt;=DATE(YEAR(Funktion!$A$5),MONTH(1&amp;$A28),AA$22)),IF(AND(AA28=$AC$12,$AD$9&lt;=DATE(YEAR(Funktion!$A$5),MONTH(1&amp;$A28),AA$22),$AI$9&gt;=DATE(YEAR(Funktion!$A$5),MONTH(1&amp;$A28),AA$22)),AA28,IF(AA28=$AC$12,"",AA28)),"")</f>
        <v/>
      </c>
      <c r="BN15" s="141" t="str">
        <f ca="1">IF(AND($AD$5&lt;=DATE(YEAR(Funktion!$A$5),MONTH(1&amp;$A28),AB$22),$AI$5&gt;=DATE(YEAR(Funktion!$A$5),MONTH(1&amp;$A28),AB$22)),IF(AND(AB28=$AC$12,$AD$9&lt;=DATE(YEAR(Funktion!$A$5),MONTH(1&amp;$A28),AB$22),$AI$9&gt;=DATE(YEAR(Funktion!$A$5),MONTH(1&amp;$A28),AB$22)),AB28,IF(AB28=$AC$12,"",AB28)),"")</f>
        <v/>
      </c>
      <c r="BO15" s="141" t="str">
        <f ca="1">IF(AND($AD$5&lt;=DATE(YEAR(Funktion!$A$5),MONTH(1&amp;$A28),AC$22),$AI$5&gt;=DATE(YEAR(Funktion!$A$5),MONTH(1&amp;$A28),AC$22)),IF(AND(AC28=$AC$12,$AD$9&lt;=DATE(YEAR(Funktion!$A$5),MONTH(1&amp;$A28),AC$22),$AI$9&gt;=DATE(YEAR(Funktion!$A$5),MONTH(1&amp;$A28),AC$22)),AC28,IF(AC28=$AC$12,"",AC28)),"")</f>
        <v/>
      </c>
      <c r="BP15" s="141" t="str">
        <f ca="1">IF(AND($AD$5&lt;=DATE(YEAR(Funktion!$A$5),MONTH(1&amp;$A28),AD$22),$AI$5&gt;=DATE(YEAR(Funktion!$A$5),MONTH(1&amp;$A28),AD$22)),IF(AND(AD28=$AC$12,$AD$9&lt;=DATE(YEAR(Funktion!$A$5),MONTH(1&amp;$A28),AD$22),$AI$9&gt;=DATE(YEAR(Funktion!$A$5),MONTH(1&amp;$A28),AD$22)),AD28,IF(AD28=$AC$12,"",AD28)),"")</f>
        <v/>
      </c>
      <c r="BQ15" s="141" t="str">
        <f ca="1">IF(AND($AD$5&lt;=DATE(YEAR(Funktion!$A$5),MONTH(1&amp;$A28),AE$22),$AI$5&gt;=DATE(YEAR(Funktion!$A$5),MONTH(1&amp;$A28),AE$22)),IF(AND(AE28=$AC$12,$AD$9&lt;=DATE(YEAR(Funktion!$A$5),MONTH(1&amp;$A28),AE$22),$AI$9&gt;=DATE(YEAR(Funktion!$A$5),MONTH(1&amp;$A28),AE$22)),AE28,IF(AE28=$AC$12,"",AE28)),"")</f>
        <v/>
      </c>
      <c r="BR15" s="141" t="str">
        <f ca="1">IF(AND($AD$5&lt;=DATE(YEAR(Funktion!$A$5),MONTH(1&amp;$A28),AF$22),$AI$5&gt;=DATE(YEAR(Funktion!$A$5),MONTH(1&amp;$A28),AF$22)),IF(AND(AF28=$AC$12,$AD$9&lt;=DATE(YEAR(Funktion!$A$5),MONTH(1&amp;$A28),AF$22),$AI$9&gt;=DATE(YEAR(Funktion!$A$5),MONTH(1&amp;$A28),AF$22)),AF28,IF(AF28=$AC$12,"",AF28)),"")</f>
        <v/>
      </c>
      <c r="BS15" s="8"/>
    </row>
    <row r="16" spans="1:71" ht="14.45" customHeight="1" x14ac:dyDescent="0.2">
      <c r="C16" s="4"/>
      <c r="D16" s="13"/>
      <c r="E16" s="20"/>
      <c r="F16" s="20"/>
      <c r="G16" s="20"/>
      <c r="H16" s="20"/>
      <c r="Q16" s="73" t="str">
        <f>IF(Q9="Bitte auswählen!","",IF(Q9="Kinderkrippe",DATE(H1-3,1,3),IF(Q9="Kindergarten",DATE(H1-8,7,1),DATE(H1-13,7,1))))</f>
        <v/>
      </c>
      <c r="R16" s="74" t="str">
        <f>IF(Q9="Bitte auswählen!","",IF(Q9="Kinderkrippe",DATE(H1-1,1,1),IF(Q9="Kindergarten",DATE(H1-3,12,31),DATE(H1-6,6,30))))</f>
        <v/>
      </c>
      <c r="S16" s="70"/>
      <c r="T16" s="70"/>
      <c r="U16" s="30"/>
      <c r="V16" s="30"/>
      <c r="W16" s="8" t="s">
        <v>21</v>
      </c>
      <c r="AC16" s="11" t="s">
        <v>9</v>
      </c>
      <c r="AD16" s="12"/>
      <c r="AF16" s="8" t="s">
        <v>69</v>
      </c>
      <c r="AG16" s="7"/>
      <c r="AL16" s="147"/>
      <c r="AN16" s="141" t="str">
        <f ca="1">IF(AND($AD$5&lt;=DATE(YEAR(Funktion!$A$5),MONTH(1&amp;$A29),B$22),$AI$5&gt;=DATE(YEAR(Funktion!$A$5),MONTH(1&amp;$A29),B$22)),IF(AND(B29=$AC$12,$AD$9&lt;=DATE(YEAR(Funktion!$A$5),MONTH(1&amp;$A29),B$22),$AI$9&gt;=DATE(YEAR(Funktion!$A$5),MONTH(1&amp;$A29),B$22)),B29,IF(B29=$AC$12,"",B29)),"")</f>
        <v/>
      </c>
      <c r="AO16" s="141" t="str">
        <f ca="1">IF(AND($AD$5&lt;=DATE(YEAR(Funktion!$A$5),MONTH(1&amp;$A29),C$22),$AI$5&gt;=DATE(YEAR(Funktion!$A$5),MONTH(1&amp;$A29),C$22)),IF(AND(C29=$AC$12,$AD$9&lt;=DATE(YEAR(Funktion!$A$5),MONTH(1&amp;$A29),C$22),$AI$9&gt;=DATE(YEAR(Funktion!$A$5),MONTH(1&amp;$A29),C$22)),C29,IF(C29=$AC$12,"",C29)),"")</f>
        <v/>
      </c>
      <c r="AP16" s="141" t="str">
        <f ca="1">IF(AND($AD$5&lt;=DATE(YEAR(Funktion!$A$5),MONTH(1&amp;$A29),D$22),$AI$5&gt;=DATE(YEAR(Funktion!$A$5),MONTH(1&amp;$A29),D$22)),IF(AND(D29=$AC$12,$AD$9&lt;=DATE(YEAR(Funktion!$A$5),MONTH(1&amp;$A29),D$22),$AI$9&gt;=DATE(YEAR(Funktion!$A$5),MONTH(1&amp;$A29),D$22)),D29,IF(D29=$AC$12,"",D29)),"")</f>
        <v/>
      </c>
      <c r="AQ16" s="141" t="str">
        <f ca="1">IF(AND($AD$5&lt;=DATE(YEAR(Funktion!$A$5),MONTH(1&amp;$A29),E$22),$AI$5&gt;=DATE(YEAR(Funktion!$A$5),MONTH(1&amp;$A29),E$22)),IF(AND(E29=$AC$12,$AD$9&lt;=DATE(YEAR(Funktion!$A$5),MONTH(1&amp;$A29),E$22),$AI$9&gt;=DATE(YEAR(Funktion!$A$5),MONTH(1&amp;$A29),E$22)),E29,IF(E29=$AC$12,"",E29)),"")</f>
        <v/>
      </c>
      <c r="AR16" s="141" t="str">
        <f ca="1">IF(AND($AD$5&lt;=DATE(YEAR(Funktion!$A$5),MONTH(1&amp;$A29),F$22),$AI$5&gt;=DATE(YEAR(Funktion!$A$5),MONTH(1&amp;$A29),F$22)),IF(AND(F29=$AC$12,$AD$9&lt;=DATE(YEAR(Funktion!$A$5),MONTH(1&amp;$A29),F$22),$AI$9&gt;=DATE(YEAR(Funktion!$A$5),MONTH(1&amp;$A29),F$22)),F29,IF(F29=$AC$12,"",F29)),"")</f>
        <v/>
      </c>
      <c r="AS16" s="141" t="str">
        <f ca="1">IF(AND($AD$5&lt;=DATE(YEAR(Funktion!$A$5),MONTH(1&amp;$A29),G$22),$AI$5&gt;=DATE(YEAR(Funktion!$A$5),MONTH(1&amp;$A29),G$22)),IF(AND(G29=$AC$12,$AD$9&lt;=DATE(YEAR(Funktion!$A$5),MONTH(1&amp;$A29),G$22),$AI$9&gt;=DATE(YEAR(Funktion!$A$5),MONTH(1&amp;$A29),G$22)),G29,IF(G29=$AC$12,"",G29)),"")</f>
        <v/>
      </c>
      <c r="AT16" s="141" t="str">
        <f ca="1">IF(AND($AD$5&lt;=DATE(YEAR(Funktion!$A$5),MONTH(1&amp;$A29),H$22),$AI$5&gt;=DATE(YEAR(Funktion!$A$5),MONTH(1&amp;$A29),H$22)),IF(AND(H29=$AC$12,$AD$9&lt;=DATE(YEAR(Funktion!$A$5),MONTH(1&amp;$A29),H$22),$AI$9&gt;=DATE(YEAR(Funktion!$A$5),MONTH(1&amp;$A29),H$22)),H29,IF(H29=$AC$12,"",H29)),"")</f>
        <v/>
      </c>
      <c r="AU16" s="141" t="str">
        <f ca="1">IF(AND($AD$5&lt;=DATE(YEAR(Funktion!$A$5),MONTH(1&amp;$A29),I$22),$AI$5&gt;=DATE(YEAR(Funktion!$A$5),MONTH(1&amp;$A29),I$22)),IF(AND(I29=$AC$12,$AD$9&lt;=DATE(YEAR(Funktion!$A$5),MONTH(1&amp;$A29),I$22),$AI$9&gt;=DATE(YEAR(Funktion!$A$5),MONTH(1&amp;$A29),I$22)),I29,IF(I29=$AC$12,"",I29)),"")</f>
        <v/>
      </c>
      <c r="AV16" s="141" t="str">
        <f ca="1">IF(AND($AD$5&lt;=DATE(YEAR(Funktion!$A$5),MONTH(1&amp;$A29),J$22),$AI$5&gt;=DATE(YEAR(Funktion!$A$5),MONTH(1&amp;$A29),J$22)),IF(AND(J29=$AC$12,$AD$9&lt;=DATE(YEAR(Funktion!$A$5),MONTH(1&amp;$A29),J$22),$AI$9&gt;=DATE(YEAR(Funktion!$A$5),MONTH(1&amp;$A29),J$22)),J29,IF(J29=$AC$12,"",J29)),"")</f>
        <v/>
      </c>
      <c r="AW16" s="141" t="str">
        <f ca="1">IF(AND($AD$5&lt;=DATE(YEAR(Funktion!$A$5),MONTH(1&amp;$A29),K$22),$AI$5&gt;=DATE(YEAR(Funktion!$A$5),MONTH(1&amp;$A29),K$22)),IF(AND(K29=$AC$12,$AD$9&lt;=DATE(YEAR(Funktion!$A$5),MONTH(1&amp;$A29),K$22),$AI$9&gt;=DATE(YEAR(Funktion!$A$5),MONTH(1&amp;$A29),K$22)),K29,IF(K29=$AC$12,"",K29)),"")</f>
        <v/>
      </c>
      <c r="AX16" s="141" t="str">
        <f ca="1">IF(AND($AD$5&lt;=DATE(YEAR(Funktion!$A$5),MONTH(1&amp;$A29),L$22),$AI$5&gt;=DATE(YEAR(Funktion!$A$5),MONTH(1&amp;$A29),L$22)),IF(AND(L29=$AC$12,$AD$9&lt;=DATE(YEAR(Funktion!$A$5),MONTH(1&amp;$A29),L$22),$AI$9&gt;=DATE(YEAR(Funktion!$A$5),MONTH(1&amp;$A29),L$22)),L29,IF(L29=$AC$12,"",L29)),"")</f>
        <v/>
      </c>
      <c r="AY16" s="141" t="str">
        <f ca="1">IF(AND($AD$5&lt;=DATE(YEAR(Funktion!$A$5),MONTH(1&amp;$A29),M$22),$AI$5&gt;=DATE(YEAR(Funktion!$A$5),MONTH(1&amp;$A29),M$22)),IF(AND(M29=$AC$12,$AD$9&lt;=DATE(YEAR(Funktion!$A$5),MONTH(1&amp;$A29),M$22),$AI$9&gt;=DATE(YEAR(Funktion!$A$5),MONTH(1&amp;$A29),M$22)),M29,IF(M29=$AC$12,"",M29)),"")</f>
        <v/>
      </c>
      <c r="AZ16" s="141" t="str">
        <f ca="1">IF(AND($AD$5&lt;=DATE(YEAR(Funktion!$A$5),MONTH(1&amp;$A29),N$22),$AI$5&gt;=DATE(YEAR(Funktion!$A$5),MONTH(1&amp;$A29),N$22)),IF(AND(N29=$AC$12,$AD$9&lt;=DATE(YEAR(Funktion!$A$5),MONTH(1&amp;$A29),N$22),$AI$9&gt;=DATE(YEAR(Funktion!$A$5),MONTH(1&amp;$A29),N$22)),N29,IF(N29=$AC$12,"",N29)),"")</f>
        <v/>
      </c>
      <c r="BA16" s="141" t="str">
        <f ca="1">IF(AND($AD$5&lt;=DATE(YEAR(Funktion!$A$5),MONTH(1&amp;$A29),O$22),$AI$5&gt;=DATE(YEAR(Funktion!$A$5),MONTH(1&amp;$A29),O$22)),IF(AND(O29=$AC$12,$AD$9&lt;=DATE(YEAR(Funktion!$A$5),MONTH(1&amp;$A29),O$22),$AI$9&gt;=DATE(YEAR(Funktion!$A$5),MONTH(1&amp;$A29),O$22)),O29,IF(O29=$AC$12,"",O29)),"")</f>
        <v/>
      </c>
      <c r="BB16" s="141" t="str">
        <f ca="1">IF(AND($AD$5&lt;=DATE(YEAR(Funktion!$A$5),MONTH(1&amp;$A29),P$22),$AI$5&gt;=DATE(YEAR(Funktion!$A$5),MONTH(1&amp;$A29),P$22)),IF(AND(P29=$AC$12,$AD$9&lt;=DATE(YEAR(Funktion!$A$5),MONTH(1&amp;$A29),P$22),$AI$9&gt;=DATE(YEAR(Funktion!$A$5),MONTH(1&amp;$A29),P$22)),P29,IF(P29=$AC$12,"",P29)),"")</f>
        <v/>
      </c>
      <c r="BC16" s="141" t="str">
        <f ca="1">IF(AND($AD$5&lt;=DATE(YEAR(Funktion!$A$5),MONTH(1&amp;$A29),Q$22),$AI$5&gt;=DATE(YEAR(Funktion!$A$5),MONTH(1&amp;$A29),Q$22)),IF(AND(Q29=$AC$12,$AD$9&lt;=DATE(YEAR(Funktion!$A$5),MONTH(1&amp;$A29),Q$22),$AI$9&gt;=DATE(YEAR(Funktion!$A$5),MONTH(1&amp;$A29),Q$22)),Q29,IF(Q29=$AC$12,"",Q29)),"")</f>
        <v/>
      </c>
      <c r="BD16" s="141" t="str">
        <f ca="1">IF(AND($AD$5&lt;=DATE(YEAR(Funktion!$A$5),MONTH(1&amp;$A29),R$22),$AI$5&gt;=DATE(YEAR(Funktion!$A$5),MONTH(1&amp;$A29),R$22)),IF(AND(R29=$AC$12,$AD$9&lt;=DATE(YEAR(Funktion!$A$5),MONTH(1&amp;$A29),R$22),$AI$9&gt;=DATE(YEAR(Funktion!$A$5),MONTH(1&amp;$A29),R$22)),R29,IF(R29=$AC$12,"",R29)),"")</f>
        <v/>
      </c>
      <c r="BE16" s="141" t="str">
        <f ca="1">IF(AND($AD$5&lt;=DATE(YEAR(Funktion!$A$5),MONTH(1&amp;$A29),S$22),$AI$5&gt;=DATE(YEAR(Funktion!$A$5),MONTH(1&amp;$A29),S$22)),IF(AND(S29=$AC$12,$AD$9&lt;=DATE(YEAR(Funktion!$A$5),MONTH(1&amp;$A29),S$22),$AI$9&gt;=DATE(YEAR(Funktion!$A$5),MONTH(1&amp;$A29),S$22)),S29,IF(S29=$AC$12,"",S29)),"")</f>
        <v/>
      </c>
      <c r="BF16" s="141" t="str">
        <f ca="1">IF(AND($AD$5&lt;=DATE(YEAR(Funktion!$A$5),MONTH(1&amp;$A29),T$22),$AI$5&gt;=DATE(YEAR(Funktion!$A$5),MONTH(1&amp;$A29),T$22)),IF(AND(T29=$AC$12,$AD$9&lt;=DATE(YEAR(Funktion!$A$5),MONTH(1&amp;$A29),T$22),$AI$9&gt;=DATE(YEAR(Funktion!$A$5),MONTH(1&amp;$A29),T$22)),T29,IF(T29=$AC$12,"",T29)),"")</f>
        <v/>
      </c>
      <c r="BG16" s="141" t="str">
        <f ca="1">IF(AND($AD$5&lt;=DATE(YEAR(Funktion!$A$5),MONTH(1&amp;$A29),U$22),$AI$5&gt;=DATE(YEAR(Funktion!$A$5),MONTH(1&amp;$A29),U$22)),IF(AND(U29=$AC$12,$AD$9&lt;=DATE(YEAR(Funktion!$A$5),MONTH(1&amp;$A29),U$22),$AI$9&gt;=DATE(YEAR(Funktion!$A$5),MONTH(1&amp;$A29),U$22)),U29,IF(U29=$AC$12,"",U29)),"")</f>
        <v/>
      </c>
      <c r="BH16" s="141" t="str">
        <f ca="1">IF(AND($AD$5&lt;=DATE(YEAR(Funktion!$A$5),MONTH(1&amp;$A29),V$22),$AI$5&gt;=DATE(YEAR(Funktion!$A$5),MONTH(1&amp;$A29),V$22)),IF(AND(V29=$AC$12,$AD$9&lt;=DATE(YEAR(Funktion!$A$5),MONTH(1&amp;$A29),V$22),$AI$9&gt;=DATE(YEAR(Funktion!$A$5),MONTH(1&amp;$A29),V$22)),V29,IF(V29=$AC$12,"",V29)),"")</f>
        <v/>
      </c>
      <c r="BI16" s="141" t="str">
        <f ca="1">IF(AND($AD$5&lt;=DATE(YEAR(Funktion!$A$5),MONTH(1&amp;$A29),W$22),$AI$5&gt;=DATE(YEAR(Funktion!$A$5),MONTH(1&amp;$A29),W$22)),IF(AND(W29=$AC$12,$AD$9&lt;=DATE(YEAR(Funktion!$A$5),MONTH(1&amp;$A29),W$22),$AI$9&gt;=DATE(YEAR(Funktion!$A$5),MONTH(1&amp;$A29),W$22)),W29,IF(W29=$AC$12,"",W29)),"")</f>
        <v/>
      </c>
      <c r="BJ16" s="141" t="str">
        <f ca="1">IF(AND($AD$5&lt;=DATE(YEAR(Funktion!$A$5),MONTH(1&amp;$A29),X$22),$AI$5&gt;=DATE(YEAR(Funktion!$A$5),MONTH(1&amp;$A29),X$22)),IF(AND(X29=$AC$12,$AD$9&lt;=DATE(YEAR(Funktion!$A$5),MONTH(1&amp;$A29),X$22),$AI$9&gt;=DATE(YEAR(Funktion!$A$5),MONTH(1&amp;$A29),X$22)),X29,IF(X29=$AC$12,"",X29)),"")</f>
        <v/>
      </c>
      <c r="BK16" s="141" t="str">
        <f ca="1">IF(AND($AD$5&lt;=DATE(YEAR(Funktion!$A$5),MONTH(1&amp;$A29),Y$22),$AI$5&gt;=DATE(YEAR(Funktion!$A$5),MONTH(1&amp;$A29),Y$22)),IF(AND(Y29=$AC$12,$AD$9&lt;=DATE(YEAR(Funktion!$A$5),MONTH(1&amp;$A29),Y$22),$AI$9&gt;=DATE(YEAR(Funktion!$A$5),MONTH(1&amp;$A29),Y$22)),Y29,IF(Y29=$AC$12,"",Y29)),"")</f>
        <v/>
      </c>
      <c r="BL16" s="141" t="str">
        <f ca="1">IF(AND($AD$5&lt;=DATE(YEAR(Funktion!$A$5),MONTH(1&amp;$A29),Z$22),$AI$5&gt;=DATE(YEAR(Funktion!$A$5),MONTH(1&amp;$A29),Z$22)),IF(AND(Z29=$AC$12,$AD$9&lt;=DATE(YEAR(Funktion!$A$5),MONTH(1&amp;$A29),Z$22),$AI$9&gt;=DATE(YEAR(Funktion!$A$5),MONTH(1&amp;$A29),Z$22)),Z29,IF(Z29=$AC$12,"",Z29)),"")</f>
        <v/>
      </c>
      <c r="BM16" s="141" t="str">
        <f ca="1">IF(AND($AD$5&lt;=DATE(YEAR(Funktion!$A$5),MONTH(1&amp;$A29),AA$22),$AI$5&gt;=DATE(YEAR(Funktion!$A$5),MONTH(1&amp;$A29),AA$22)),IF(AND(AA29=$AC$12,$AD$9&lt;=DATE(YEAR(Funktion!$A$5),MONTH(1&amp;$A29),AA$22),$AI$9&gt;=DATE(YEAR(Funktion!$A$5),MONTH(1&amp;$A29),AA$22)),AA29,IF(AA29=$AC$12,"",AA29)),"")</f>
        <v/>
      </c>
      <c r="BN16" s="141" t="str">
        <f ca="1">IF(AND($AD$5&lt;=DATE(YEAR(Funktion!$A$5),MONTH(1&amp;$A29),AB$22),$AI$5&gt;=DATE(YEAR(Funktion!$A$5),MONTH(1&amp;$A29),AB$22)),IF(AND(AB29=$AC$12,$AD$9&lt;=DATE(YEAR(Funktion!$A$5),MONTH(1&amp;$A29),AB$22),$AI$9&gt;=DATE(YEAR(Funktion!$A$5),MONTH(1&amp;$A29),AB$22)),AB29,IF(AB29=$AC$12,"",AB29)),"")</f>
        <v/>
      </c>
      <c r="BO16" s="141" t="str">
        <f ca="1">IF(AND($AD$5&lt;=DATE(YEAR(Funktion!$A$5),MONTH(1&amp;$A29),AC$22),$AI$5&gt;=DATE(YEAR(Funktion!$A$5),MONTH(1&amp;$A29),AC$22)),IF(AND(AC29=$AC$12,$AD$9&lt;=DATE(YEAR(Funktion!$A$5),MONTH(1&amp;$A29),AC$22),$AI$9&gt;=DATE(YEAR(Funktion!$A$5),MONTH(1&amp;$A29),AC$22)),AC29,IF(AC29=$AC$12,"",AC29)),"")</f>
        <v/>
      </c>
      <c r="BP16" s="141" t="str">
        <f ca="1">IF(AND($AD$5&lt;=DATE(YEAR(Funktion!$A$5),MONTH(1&amp;$A29),AD$22),$AI$5&gt;=DATE(YEAR(Funktion!$A$5),MONTH(1&amp;$A29),AD$22)),IF(AND(AD29=$AC$12,$AD$9&lt;=DATE(YEAR(Funktion!$A$5),MONTH(1&amp;$A29),AD$22),$AI$9&gt;=DATE(YEAR(Funktion!$A$5),MONTH(1&amp;$A29),AD$22)),AD29,IF(AD29=$AC$12,"",AD29)),"")</f>
        <v/>
      </c>
      <c r="BQ16" s="141" t="str">
        <f ca="1">IF(AND($AD$5&lt;=DATE(YEAR(Funktion!$A$5),MONTH(1&amp;$A29),AE$22),$AI$5&gt;=DATE(YEAR(Funktion!$A$5),MONTH(1&amp;$A29),AE$22)),IF(AND(AE29=$AC$12,$AD$9&lt;=DATE(YEAR(Funktion!$A$5),MONTH(1&amp;$A29),AE$22),$AI$9&gt;=DATE(YEAR(Funktion!$A$5),MONTH(1&amp;$A29),AE$22)),AE29,IF(AE29=$AC$12,"",AE29)),"")</f>
        <v/>
      </c>
      <c r="BR16" s="141" t="str">
        <f ca="1">IF(AND($AD$5&lt;=DATE(YEAR(Funktion!$A$5),MONTH(1&amp;$A29),AF$22),$AI$5&gt;=DATE(YEAR(Funktion!$A$5),MONTH(1&amp;$A29),AF$22)),IF(AND(AF29=$AC$12,$AD$9&lt;=DATE(YEAR(Funktion!$A$5),MONTH(1&amp;$A29),AF$22),$AI$9&gt;=DATE(YEAR(Funktion!$A$5),MONTH(1&amp;$A29),AF$22)),AF29,IF(AF29=$AC$12,"",AF29)),"")</f>
        <v/>
      </c>
      <c r="BS16" s="8"/>
    </row>
    <row r="17" spans="1:71" ht="14.45" customHeight="1" x14ac:dyDescent="0.2">
      <c r="A17" s="23" t="s">
        <v>57</v>
      </c>
      <c r="B17" s="4"/>
      <c r="C17" s="4"/>
      <c r="D17" s="21"/>
      <c r="E17" s="20"/>
      <c r="F17" s="20"/>
      <c r="G17" s="20"/>
      <c r="H17" s="22"/>
      <c r="Q17" s="23" t="s">
        <v>26</v>
      </c>
      <c r="R17" s="18"/>
      <c r="S17" s="4"/>
      <c r="T17" s="4"/>
      <c r="U17" s="30"/>
      <c r="V17" s="30"/>
      <c r="W17" s="8" t="s">
        <v>22</v>
      </c>
      <c r="AC17" s="11" t="s">
        <v>10</v>
      </c>
      <c r="AD17" s="12"/>
      <c r="AE17" s="15"/>
      <c r="AF17" s="17" t="s">
        <v>23</v>
      </c>
      <c r="AG17" s="14"/>
      <c r="AH17" s="14"/>
      <c r="AI17" s="14"/>
      <c r="AJ17" s="14"/>
      <c r="AK17" s="14"/>
      <c r="AL17" s="76"/>
      <c r="AN17" s="141" t="str">
        <f ca="1">IF(AND($AD$5&lt;=DATE(YEAR(Funktion!$A$5),MONTH(1&amp;$A30),B$22),$AI$5&gt;=DATE(YEAR(Funktion!$A$5),MONTH(1&amp;$A30),B$22)),IF(AND(B30=$AC$12,$AD$9&lt;=DATE(YEAR(Funktion!$A$5),MONTH(1&amp;$A30),B$22),$AI$9&gt;=DATE(YEAR(Funktion!$A$5),MONTH(1&amp;$A30),B$22)),B30,IF(B30=$AC$12,"",B30)),"")</f>
        <v/>
      </c>
      <c r="AO17" s="141" t="str">
        <f ca="1">IF(AND($AD$5&lt;=DATE(YEAR(Funktion!$A$5),MONTH(1&amp;$A30),C$22),$AI$5&gt;=DATE(YEAR(Funktion!$A$5),MONTH(1&amp;$A30),C$22)),IF(AND(C30=$AC$12,$AD$9&lt;=DATE(YEAR(Funktion!$A$5),MONTH(1&amp;$A30),C$22),$AI$9&gt;=DATE(YEAR(Funktion!$A$5),MONTH(1&amp;$A30),C$22)),C30,IF(C30=$AC$12,"",C30)),"")</f>
        <v/>
      </c>
      <c r="AP17" s="141" t="str">
        <f ca="1">IF(AND($AD$5&lt;=DATE(YEAR(Funktion!$A$5),MONTH(1&amp;$A30),D$22),$AI$5&gt;=DATE(YEAR(Funktion!$A$5),MONTH(1&amp;$A30),D$22)),IF(AND(D30=$AC$12,$AD$9&lt;=DATE(YEAR(Funktion!$A$5),MONTH(1&amp;$A30),D$22),$AI$9&gt;=DATE(YEAR(Funktion!$A$5),MONTH(1&amp;$A30),D$22)),D30,IF(D30=$AC$12,"",D30)),"")</f>
        <v/>
      </c>
      <c r="AQ17" s="141" t="str">
        <f ca="1">IF(AND($AD$5&lt;=DATE(YEAR(Funktion!$A$5),MONTH(1&amp;$A30),E$22),$AI$5&gt;=DATE(YEAR(Funktion!$A$5),MONTH(1&amp;$A30),E$22)),IF(AND(E30=$AC$12,$AD$9&lt;=DATE(YEAR(Funktion!$A$5),MONTH(1&amp;$A30),E$22),$AI$9&gt;=DATE(YEAR(Funktion!$A$5),MONTH(1&amp;$A30),E$22)),E30,IF(E30=$AC$12,"",E30)),"")</f>
        <v/>
      </c>
      <c r="AR17" s="141" t="str">
        <f ca="1">IF(AND($AD$5&lt;=DATE(YEAR(Funktion!$A$5),MONTH(1&amp;$A30),F$22),$AI$5&gt;=DATE(YEAR(Funktion!$A$5),MONTH(1&amp;$A30),F$22)),IF(AND(F30=$AC$12,$AD$9&lt;=DATE(YEAR(Funktion!$A$5),MONTH(1&amp;$A30),F$22),$AI$9&gt;=DATE(YEAR(Funktion!$A$5),MONTH(1&amp;$A30),F$22)),F30,IF(F30=$AC$12,"",F30)),"")</f>
        <v/>
      </c>
      <c r="AS17" s="141" t="str">
        <f ca="1">IF(AND($AD$5&lt;=DATE(YEAR(Funktion!$A$5),MONTH(1&amp;$A30),G$22),$AI$5&gt;=DATE(YEAR(Funktion!$A$5),MONTH(1&amp;$A30),G$22)),IF(AND(G30=$AC$12,$AD$9&lt;=DATE(YEAR(Funktion!$A$5),MONTH(1&amp;$A30),G$22),$AI$9&gt;=DATE(YEAR(Funktion!$A$5),MONTH(1&amp;$A30),G$22)),G30,IF(G30=$AC$12,"",G30)),"")</f>
        <v/>
      </c>
      <c r="AT17" s="141" t="str">
        <f ca="1">IF(AND($AD$5&lt;=DATE(YEAR(Funktion!$A$5),MONTH(1&amp;$A30),H$22),$AI$5&gt;=DATE(YEAR(Funktion!$A$5),MONTH(1&amp;$A30),H$22)),IF(AND(H30=$AC$12,$AD$9&lt;=DATE(YEAR(Funktion!$A$5),MONTH(1&amp;$A30),H$22),$AI$9&gt;=DATE(YEAR(Funktion!$A$5),MONTH(1&amp;$A30),H$22)),H30,IF(H30=$AC$12,"",H30)),"")</f>
        <v/>
      </c>
      <c r="AU17" s="141" t="str">
        <f ca="1">IF(AND($AD$5&lt;=DATE(YEAR(Funktion!$A$5),MONTH(1&amp;$A30),I$22),$AI$5&gt;=DATE(YEAR(Funktion!$A$5),MONTH(1&amp;$A30),I$22)),IF(AND(I30=$AC$12,$AD$9&lt;=DATE(YEAR(Funktion!$A$5),MONTH(1&amp;$A30),I$22),$AI$9&gt;=DATE(YEAR(Funktion!$A$5),MONTH(1&amp;$A30),I$22)),I30,IF(I30=$AC$12,"",I30)),"")</f>
        <v/>
      </c>
      <c r="AV17" s="141" t="str">
        <f ca="1">IF(AND($AD$5&lt;=DATE(YEAR(Funktion!$A$5),MONTH(1&amp;$A30),J$22),$AI$5&gt;=DATE(YEAR(Funktion!$A$5),MONTH(1&amp;$A30),J$22)),IF(AND(J30=$AC$12,$AD$9&lt;=DATE(YEAR(Funktion!$A$5),MONTH(1&amp;$A30),J$22),$AI$9&gt;=DATE(YEAR(Funktion!$A$5),MONTH(1&amp;$A30),J$22)),J30,IF(J30=$AC$12,"",J30)),"")</f>
        <v/>
      </c>
      <c r="AW17" s="141" t="str">
        <f ca="1">IF(AND($AD$5&lt;=DATE(YEAR(Funktion!$A$5),MONTH(1&amp;$A30),K$22),$AI$5&gt;=DATE(YEAR(Funktion!$A$5),MONTH(1&amp;$A30),K$22)),IF(AND(K30=$AC$12,$AD$9&lt;=DATE(YEAR(Funktion!$A$5),MONTH(1&amp;$A30),K$22),$AI$9&gt;=DATE(YEAR(Funktion!$A$5),MONTH(1&amp;$A30),K$22)),K30,IF(K30=$AC$12,"",K30)),"")</f>
        <v/>
      </c>
      <c r="AX17" s="141" t="str">
        <f ca="1">IF(AND($AD$5&lt;=DATE(YEAR(Funktion!$A$5),MONTH(1&amp;$A30),L$22),$AI$5&gt;=DATE(YEAR(Funktion!$A$5),MONTH(1&amp;$A30),L$22)),IF(AND(L30=$AC$12,$AD$9&lt;=DATE(YEAR(Funktion!$A$5),MONTH(1&amp;$A30),L$22),$AI$9&gt;=DATE(YEAR(Funktion!$A$5),MONTH(1&amp;$A30),L$22)),L30,IF(L30=$AC$12,"",L30)),"")</f>
        <v/>
      </c>
      <c r="AY17" s="141" t="str">
        <f ca="1">IF(AND($AD$5&lt;=DATE(YEAR(Funktion!$A$5),MONTH(1&amp;$A30),M$22),$AI$5&gt;=DATE(YEAR(Funktion!$A$5),MONTH(1&amp;$A30),M$22)),IF(AND(M30=$AC$12,$AD$9&lt;=DATE(YEAR(Funktion!$A$5),MONTH(1&amp;$A30),M$22),$AI$9&gt;=DATE(YEAR(Funktion!$A$5),MONTH(1&amp;$A30),M$22)),M30,IF(M30=$AC$12,"",M30)),"")</f>
        <v/>
      </c>
      <c r="AZ17" s="141" t="str">
        <f ca="1">IF(AND($AD$5&lt;=DATE(YEAR(Funktion!$A$5),MONTH(1&amp;$A30),N$22),$AI$5&gt;=DATE(YEAR(Funktion!$A$5),MONTH(1&amp;$A30),N$22)),IF(AND(N30=$AC$12,$AD$9&lt;=DATE(YEAR(Funktion!$A$5),MONTH(1&amp;$A30),N$22),$AI$9&gt;=DATE(YEAR(Funktion!$A$5),MONTH(1&amp;$A30),N$22)),N30,IF(N30=$AC$12,"",N30)),"")</f>
        <v/>
      </c>
      <c r="BA17" s="141" t="str">
        <f ca="1">IF(AND($AD$5&lt;=DATE(YEAR(Funktion!$A$5),MONTH(1&amp;$A30),O$22),$AI$5&gt;=DATE(YEAR(Funktion!$A$5),MONTH(1&amp;$A30),O$22)),IF(AND(O30=$AC$12,$AD$9&lt;=DATE(YEAR(Funktion!$A$5),MONTH(1&amp;$A30),O$22),$AI$9&gt;=DATE(YEAR(Funktion!$A$5),MONTH(1&amp;$A30),O$22)),O30,IF(O30=$AC$12,"",O30)),"")</f>
        <v/>
      </c>
      <c r="BB17" s="141" t="str">
        <f ca="1">IF(AND($AD$5&lt;=DATE(YEAR(Funktion!$A$5),MONTH(1&amp;$A30),P$22),$AI$5&gt;=DATE(YEAR(Funktion!$A$5),MONTH(1&amp;$A30),P$22)),IF(AND(P30=$AC$12,$AD$9&lt;=DATE(YEAR(Funktion!$A$5),MONTH(1&amp;$A30),P$22),$AI$9&gt;=DATE(YEAR(Funktion!$A$5),MONTH(1&amp;$A30),P$22)),P30,IF(P30=$AC$12,"",P30)),"")</f>
        <v/>
      </c>
      <c r="BC17" s="141" t="str">
        <f ca="1">IF(AND($AD$5&lt;=DATE(YEAR(Funktion!$A$5),MONTH(1&amp;$A30),Q$22),$AI$5&gt;=DATE(YEAR(Funktion!$A$5),MONTH(1&amp;$A30),Q$22)),IF(AND(Q30=$AC$12,$AD$9&lt;=DATE(YEAR(Funktion!$A$5),MONTH(1&amp;$A30),Q$22),$AI$9&gt;=DATE(YEAR(Funktion!$A$5),MONTH(1&amp;$A30),Q$22)),Q30,IF(Q30=$AC$12,"",Q30)),"")</f>
        <v/>
      </c>
      <c r="BD17" s="141" t="str">
        <f ca="1">IF(AND($AD$5&lt;=DATE(YEAR(Funktion!$A$5),MONTH(1&amp;$A30),R$22),$AI$5&gt;=DATE(YEAR(Funktion!$A$5),MONTH(1&amp;$A30),R$22)),IF(AND(R30=$AC$12,$AD$9&lt;=DATE(YEAR(Funktion!$A$5),MONTH(1&amp;$A30),R$22),$AI$9&gt;=DATE(YEAR(Funktion!$A$5),MONTH(1&amp;$A30),R$22)),R30,IF(R30=$AC$12,"",R30)),"")</f>
        <v/>
      </c>
      <c r="BE17" s="141" t="str">
        <f ca="1">IF(AND($AD$5&lt;=DATE(YEAR(Funktion!$A$5),MONTH(1&amp;$A30),S$22),$AI$5&gt;=DATE(YEAR(Funktion!$A$5),MONTH(1&amp;$A30),S$22)),IF(AND(S30=$AC$12,$AD$9&lt;=DATE(YEAR(Funktion!$A$5),MONTH(1&amp;$A30),S$22),$AI$9&gt;=DATE(YEAR(Funktion!$A$5),MONTH(1&amp;$A30),S$22)),S30,IF(S30=$AC$12,"",S30)),"")</f>
        <v/>
      </c>
      <c r="BF17" s="141" t="str">
        <f ca="1">IF(AND($AD$5&lt;=DATE(YEAR(Funktion!$A$5),MONTH(1&amp;$A30),T$22),$AI$5&gt;=DATE(YEAR(Funktion!$A$5),MONTH(1&amp;$A30),T$22)),IF(AND(T30=$AC$12,$AD$9&lt;=DATE(YEAR(Funktion!$A$5),MONTH(1&amp;$A30),T$22),$AI$9&gt;=DATE(YEAR(Funktion!$A$5),MONTH(1&amp;$A30),T$22)),T30,IF(T30=$AC$12,"",T30)),"")</f>
        <v/>
      </c>
      <c r="BG17" s="141" t="str">
        <f ca="1">IF(AND($AD$5&lt;=DATE(YEAR(Funktion!$A$5),MONTH(1&amp;$A30),U$22),$AI$5&gt;=DATE(YEAR(Funktion!$A$5),MONTH(1&amp;$A30),U$22)),IF(AND(U30=$AC$12,$AD$9&lt;=DATE(YEAR(Funktion!$A$5),MONTH(1&amp;$A30),U$22),$AI$9&gt;=DATE(YEAR(Funktion!$A$5),MONTH(1&amp;$A30),U$22)),U30,IF(U30=$AC$12,"",U30)),"")</f>
        <v/>
      </c>
      <c r="BH17" s="141" t="str">
        <f ca="1">IF(AND($AD$5&lt;=DATE(YEAR(Funktion!$A$5),MONTH(1&amp;$A30),V$22),$AI$5&gt;=DATE(YEAR(Funktion!$A$5),MONTH(1&amp;$A30),V$22)),IF(AND(V30=$AC$12,$AD$9&lt;=DATE(YEAR(Funktion!$A$5),MONTH(1&amp;$A30),V$22),$AI$9&gt;=DATE(YEAR(Funktion!$A$5),MONTH(1&amp;$A30),V$22)),V30,IF(V30=$AC$12,"",V30)),"")</f>
        <v/>
      </c>
      <c r="BI17" s="141" t="str">
        <f ca="1">IF(AND($AD$5&lt;=DATE(YEAR(Funktion!$A$5),MONTH(1&amp;$A30),W$22),$AI$5&gt;=DATE(YEAR(Funktion!$A$5),MONTH(1&amp;$A30),W$22)),IF(AND(W30=$AC$12,$AD$9&lt;=DATE(YEAR(Funktion!$A$5),MONTH(1&amp;$A30),W$22),$AI$9&gt;=DATE(YEAR(Funktion!$A$5),MONTH(1&amp;$A30),W$22)),W30,IF(W30=$AC$12,"",W30)),"")</f>
        <v/>
      </c>
      <c r="BJ17" s="141" t="str">
        <f ca="1">IF(AND($AD$5&lt;=DATE(YEAR(Funktion!$A$5),MONTH(1&amp;$A30),X$22),$AI$5&gt;=DATE(YEAR(Funktion!$A$5),MONTH(1&amp;$A30),X$22)),IF(AND(X30=$AC$12,$AD$9&lt;=DATE(YEAR(Funktion!$A$5),MONTH(1&amp;$A30),X$22),$AI$9&gt;=DATE(YEAR(Funktion!$A$5),MONTH(1&amp;$A30),X$22)),X30,IF(X30=$AC$12,"",X30)),"")</f>
        <v/>
      </c>
      <c r="BK17" s="141" t="str">
        <f ca="1">IF(AND($AD$5&lt;=DATE(YEAR(Funktion!$A$5),MONTH(1&amp;$A30),Y$22),$AI$5&gt;=DATE(YEAR(Funktion!$A$5),MONTH(1&amp;$A30),Y$22)),IF(AND(Y30=$AC$12,$AD$9&lt;=DATE(YEAR(Funktion!$A$5),MONTH(1&amp;$A30),Y$22),$AI$9&gt;=DATE(YEAR(Funktion!$A$5),MONTH(1&amp;$A30),Y$22)),Y30,IF(Y30=$AC$12,"",Y30)),"")</f>
        <v/>
      </c>
      <c r="BL17" s="141" t="str">
        <f ca="1">IF(AND($AD$5&lt;=DATE(YEAR(Funktion!$A$5),MONTH(1&amp;$A30),Z$22),$AI$5&gt;=DATE(YEAR(Funktion!$A$5),MONTH(1&amp;$A30),Z$22)),IF(AND(Z30=$AC$12,$AD$9&lt;=DATE(YEAR(Funktion!$A$5),MONTH(1&amp;$A30),Z$22),$AI$9&gt;=DATE(YEAR(Funktion!$A$5),MONTH(1&amp;$A30),Z$22)),Z30,IF(Z30=$AC$12,"",Z30)),"")</f>
        <v/>
      </c>
      <c r="BM17" s="141" t="str">
        <f ca="1">IF(AND($AD$5&lt;=DATE(YEAR(Funktion!$A$5),MONTH(1&amp;$A30),AA$22),$AI$5&gt;=DATE(YEAR(Funktion!$A$5),MONTH(1&amp;$A30),AA$22)),IF(AND(AA30=$AC$12,$AD$9&lt;=DATE(YEAR(Funktion!$A$5),MONTH(1&amp;$A30),AA$22),$AI$9&gt;=DATE(YEAR(Funktion!$A$5),MONTH(1&amp;$A30),AA$22)),AA30,IF(AA30=$AC$12,"",AA30)),"")</f>
        <v/>
      </c>
      <c r="BN17" s="141" t="str">
        <f ca="1">IF(AND($AD$5&lt;=DATE(YEAR(Funktion!$A$5),MONTH(1&amp;$A30),AB$22),$AI$5&gt;=DATE(YEAR(Funktion!$A$5),MONTH(1&amp;$A30),AB$22)),IF(AND(AB30=$AC$12,$AD$9&lt;=DATE(YEAR(Funktion!$A$5),MONTH(1&amp;$A30),AB$22),$AI$9&gt;=DATE(YEAR(Funktion!$A$5),MONTH(1&amp;$A30),AB$22)),AB30,IF(AB30=$AC$12,"",AB30)),"")</f>
        <v/>
      </c>
      <c r="BO17" s="141" t="str">
        <f ca="1">IF(AND($AD$5&lt;=DATE(YEAR(Funktion!$A$5),MONTH(1&amp;$A30),AC$22),$AI$5&gt;=DATE(YEAR(Funktion!$A$5),MONTH(1&amp;$A30),AC$22)),IF(AND(AC30=$AC$12,$AD$9&lt;=DATE(YEAR(Funktion!$A$5),MONTH(1&amp;$A30),AC$22),$AI$9&gt;=DATE(YEAR(Funktion!$A$5),MONTH(1&amp;$A30),AC$22)),AC30,IF(AC30=$AC$12,"",AC30)),"")</f>
        <v/>
      </c>
      <c r="BP17" s="141" t="str">
        <f ca="1">IF(AND($AD$5&lt;=DATE(YEAR(Funktion!$A$5),MONTH(1&amp;$A30),AD$22),$AI$5&gt;=DATE(YEAR(Funktion!$A$5),MONTH(1&amp;$A30),AD$22)),IF(AND(AD30=$AC$12,$AD$9&lt;=DATE(YEAR(Funktion!$A$5),MONTH(1&amp;$A30),AD$22),$AI$9&gt;=DATE(YEAR(Funktion!$A$5),MONTH(1&amp;$A30),AD$22)),AD30,IF(AD30=$AC$12,"",AD30)),"")</f>
        <v/>
      </c>
      <c r="BQ17" s="141" t="str">
        <f ca="1">IF(AND($AD$5&lt;=DATE(YEAR(Funktion!$A$5),MONTH(1&amp;$A30),AE$22),$AI$5&gt;=DATE(YEAR(Funktion!$A$5),MONTH(1&amp;$A30),AE$22)),IF(AND(AE30=$AC$12,$AD$9&lt;=DATE(YEAR(Funktion!$A$5),MONTH(1&amp;$A30),AE$22),$AI$9&gt;=DATE(YEAR(Funktion!$A$5),MONTH(1&amp;$A30),AE$22)),AE30,IF(AE30=$AC$12,"",AE30)),"")</f>
        <v/>
      </c>
      <c r="BR17" s="141" t="str">
        <f ca="1">IF(AND($AD$5&lt;=DATE(YEAR(Funktion!$A$5),MONTH(1&amp;$A30),AF$22),$AI$5&gt;=DATE(YEAR(Funktion!$A$5),MONTH(1&amp;$A30),AF$22)),IF(AND(AF30=$AC$12,$AD$9&lt;=DATE(YEAR(Funktion!$A$5),MONTH(1&amp;$A30),AF$22),$AI$9&gt;=DATE(YEAR(Funktion!$A$5),MONTH(1&amp;$A30),AF$22)),AF30,IF(AF30=$AC$12,"",AF30)),"")</f>
        <v/>
      </c>
      <c r="BS17" s="8"/>
    </row>
    <row r="18" spans="1:71" ht="14.45" customHeight="1" x14ac:dyDescent="0.2">
      <c r="A18" s="191"/>
      <c r="B18" s="216"/>
      <c r="C18" s="216"/>
      <c r="D18" s="216"/>
      <c r="E18" s="216"/>
      <c r="F18" s="216"/>
      <c r="G18" s="216"/>
      <c r="H18" s="216"/>
      <c r="I18" s="216"/>
      <c r="J18" s="216"/>
      <c r="K18" s="216"/>
      <c r="L18" s="216"/>
      <c r="M18" s="216"/>
      <c r="N18" s="216"/>
      <c r="Q18" s="243" t="str">
        <f>IF(ISBLANK(Q15),"","SJ "&amp;IF(Funktion!A2=FALSE,IF(MONTH(Q15)&lt;7,YEAR(Q15)+6&amp;"/"&amp;YEAR(Q15)+7,YEAR(Q15)+7&amp;"/"&amp;YEAR(Q15)+8),IF(MONTH(Q15)&lt;7,YEAR(Q15)+7&amp;"/"&amp;YEAR(Q15)+8,YEAR(Q15)+8&amp;"/"&amp;YEAR(Q15)+9)))</f>
        <v/>
      </c>
      <c r="R18" s="244"/>
      <c r="S18" s="244"/>
      <c r="T18" s="244"/>
      <c r="U18" s="30"/>
      <c r="V18" s="30"/>
      <c r="W18" s="17" t="s">
        <v>81</v>
      </c>
      <c r="X18" s="14"/>
      <c r="Y18" s="14"/>
      <c r="Z18" s="14"/>
      <c r="AA18" s="14"/>
      <c r="AB18" s="14"/>
      <c r="AC18" s="77"/>
      <c r="AD18" s="27"/>
      <c r="AE18" s="225" t="s">
        <v>74</v>
      </c>
      <c r="AF18" s="226"/>
      <c r="AG18" s="226"/>
      <c r="AH18" s="226"/>
      <c r="AI18" s="226"/>
      <c r="AJ18" s="226"/>
      <c r="AK18" s="226"/>
      <c r="AL18" s="226"/>
      <c r="AM18" s="227"/>
      <c r="AN18" s="141" t="str">
        <f ca="1">IF(AND($AD$5&lt;=DATE(YEAR(Funktion!$A$5),MONTH(1&amp;$A31),B$22),$AI$5&gt;=DATE(YEAR(Funktion!$A$5),MONTH(1&amp;$A31),B$22)),IF(AND(B31=$AC$12,$AD$9&lt;=DATE(YEAR(Funktion!$A$5),MONTH(1&amp;$A31),B$22),$AI$9&gt;=DATE(YEAR(Funktion!$A$5),MONTH(1&amp;$A31),B$22)),B31,IF(B31=$AC$12,"",B31)),"")</f>
        <v/>
      </c>
      <c r="AO18" s="141" t="str">
        <f ca="1">IF(AND($AD$5&lt;=DATE(YEAR(Funktion!$A$5),MONTH(1&amp;$A31),C$22),$AI$5&gt;=DATE(YEAR(Funktion!$A$5),MONTH(1&amp;$A31),C$22)),IF(AND(C31=$AC$12,$AD$9&lt;=DATE(YEAR(Funktion!$A$5),MONTH(1&amp;$A31),C$22),$AI$9&gt;=DATE(YEAR(Funktion!$A$5),MONTH(1&amp;$A31),C$22)),C31,IF(C31=$AC$12,"",C31)),"")</f>
        <v/>
      </c>
      <c r="AP18" s="141" t="str">
        <f ca="1">IF(AND($AD$5&lt;=DATE(YEAR(Funktion!$A$5),MONTH(1&amp;$A31),D$22),$AI$5&gt;=DATE(YEAR(Funktion!$A$5),MONTH(1&amp;$A31),D$22)),IF(AND(D31=$AC$12,$AD$9&lt;=DATE(YEAR(Funktion!$A$5),MONTH(1&amp;$A31),D$22),$AI$9&gt;=DATE(YEAR(Funktion!$A$5),MONTH(1&amp;$A31),D$22)),D31,IF(D31=$AC$12,"",D31)),"")</f>
        <v/>
      </c>
      <c r="AQ18" s="141" t="str">
        <f ca="1">IF(AND($AD$5&lt;=DATE(YEAR(Funktion!$A$5),MONTH(1&amp;$A31),E$22),$AI$5&gt;=DATE(YEAR(Funktion!$A$5),MONTH(1&amp;$A31),E$22)),IF(AND(E31=$AC$12,$AD$9&lt;=DATE(YEAR(Funktion!$A$5),MONTH(1&amp;$A31),E$22),$AI$9&gt;=DATE(YEAR(Funktion!$A$5),MONTH(1&amp;$A31),E$22)),E31,IF(E31=$AC$12,"",E31)),"")</f>
        <v/>
      </c>
      <c r="AR18" s="141" t="str">
        <f ca="1">IF(AND($AD$5&lt;=DATE(YEAR(Funktion!$A$5),MONTH(1&amp;$A31),F$22),$AI$5&gt;=DATE(YEAR(Funktion!$A$5),MONTH(1&amp;$A31),F$22)),IF(AND(F31=$AC$12,$AD$9&lt;=DATE(YEAR(Funktion!$A$5),MONTH(1&amp;$A31),F$22),$AI$9&gt;=DATE(YEAR(Funktion!$A$5),MONTH(1&amp;$A31),F$22)),F31,IF(F31=$AC$12,"",F31)),"")</f>
        <v/>
      </c>
      <c r="AS18" s="141" t="str">
        <f ca="1">IF(AND($AD$5&lt;=DATE(YEAR(Funktion!$A$5),MONTH(1&amp;$A31),G$22),$AI$5&gt;=DATE(YEAR(Funktion!$A$5),MONTH(1&amp;$A31),G$22)),IF(AND(G31=$AC$12,$AD$9&lt;=DATE(YEAR(Funktion!$A$5),MONTH(1&amp;$A31),G$22),$AI$9&gt;=DATE(YEAR(Funktion!$A$5),MONTH(1&amp;$A31),G$22)),G31,IF(G31=$AC$12,"",G31)),"")</f>
        <v/>
      </c>
      <c r="AT18" s="141" t="str">
        <f ca="1">IF(AND($AD$5&lt;=DATE(YEAR(Funktion!$A$5),MONTH(1&amp;$A31),H$22),$AI$5&gt;=DATE(YEAR(Funktion!$A$5),MONTH(1&amp;$A31),H$22)),IF(AND(H31=$AC$12,$AD$9&lt;=DATE(YEAR(Funktion!$A$5),MONTH(1&amp;$A31),H$22),$AI$9&gt;=DATE(YEAR(Funktion!$A$5),MONTH(1&amp;$A31),H$22)),H31,IF(H31=$AC$12,"",H31)),"")</f>
        <v/>
      </c>
      <c r="AU18" s="141" t="str">
        <f ca="1">IF(AND($AD$5&lt;=DATE(YEAR(Funktion!$A$5),MONTH(1&amp;$A31),I$22),$AI$5&gt;=DATE(YEAR(Funktion!$A$5),MONTH(1&amp;$A31),I$22)),IF(AND(I31=$AC$12,$AD$9&lt;=DATE(YEAR(Funktion!$A$5),MONTH(1&amp;$A31),I$22),$AI$9&gt;=DATE(YEAR(Funktion!$A$5),MONTH(1&amp;$A31),I$22)),I31,IF(I31=$AC$12,"",I31)),"")</f>
        <v/>
      </c>
      <c r="AV18" s="141" t="str">
        <f ca="1">IF(AND($AD$5&lt;=DATE(YEAR(Funktion!$A$5),MONTH(1&amp;$A31),J$22),$AI$5&gt;=DATE(YEAR(Funktion!$A$5),MONTH(1&amp;$A31),J$22)),IF(AND(J31=$AC$12,$AD$9&lt;=DATE(YEAR(Funktion!$A$5),MONTH(1&amp;$A31),J$22),$AI$9&gt;=DATE(YEAR(Funktion!$A$5),MONTH(1&amp;$A31),J$22)),J31,IF(J31=$AC$12,"",J31)),"")</f>
        <v/>
      </c>
      <c r="AW18" s="141" t="str">
        <f ca="1">IF(AND($AD$5&lt;=DATE(YEAR(Funktion!$A$5),MONTH(1&amp;$A31),K$22),$AI$5&gt;=DATE(YEAR(Funktion!$A$5),MONTH(1&amp;$A31),K$22)),IF(AND(K31=$AC$12,$AD$9&lt;=DATE(YEAR(Funktion!$A$5),MONTH(1&amp;$A31),K$22),$AI$9&gt;=DATE(YEAR(Funktion!$A$5),MONTH(1&amp;$A31),K$22)),K31,IF(K31=$AC$12,"",K31)),"")</f>
        <v/>
      </c>
      <c r="AX18" s="141" t="str">
        <f ca="1">IF(AND($AD$5&lt;=DATE(YEAR(Funktion!$A$5),MONTH(1&amp;$A31),L$22),$AI$5&gt;=DATE(YEAR(Funktion!$A$5),MONTH(1&amp;$A31),L$22)),IF(AND(L31=$AC$12,$AD$9&lt;=DATE(YEAR(Funktion!$A$5),MONTH(1&amp;$A31),L$22),$AI$9&gt;=DATE(YEAR(Funktion!$A$5),MONTH(1&amp;$A31),L$22)),L31,IF(L31=$AC$12,"",L31)),"")</f>
        <v/>
      </c>
      <c r="AY18" s="141" t="str">
        <f ca="1">IF(AND($AD$5&lt;=DATE(YEAR(Funktion!$A$5),MONTH(1&amp;$A31),M$22),$AI$5&gt;=DATE(YEAR(Funktion!$A$5),MONTH(1&amp;$A31),M$22)),IF(AND(M31=$AC$12,$AD$9&lt;=DATE(YEAR(Funktion!$A$5),MONTH(1&amp;$A31),M$22),$AI$9&gt;=DATE(YEAR(Funktion!$A$5),MONTH(1&amp;$A31),M$22)),M31,IF(M31=$AC$12,"",M31)),"")</f>
        <v/>
      </c>
      <c r="AZ18" s="141" t="str">
        <f ca="1">IF(AND($AD$5&lt;=DATE(YEAR(Funktion!$A$5),MONTH(1&amp;$A31),N$22),$AI$5&gt;=DATE(YEAR(Funktion!$A$5),MONTH(1&amp;$A31),N$22)),IF(AND(N31=$AC$12,$AD$9&lt;=DATE(YEAR(Funktion!$A$5),MONTH(1&amp;$A31),N$22),$AI$9&gt;=DATE(YEAR(Funktion!$A$5),MONTH(1&amp;$A31),N$22)),N31,IF(N31=$AC$12,"",N31)),"")</f>
        <v/>
      </c>
      <c r="BA18" s="141" t="str">
        <f ca="1">IF(AND($AD$5&lt;=DATE(YEAR(Funktion!$A$5),MONTH(1&amp;$A31),O$22),$AI$5&gt;=DATE(YEAR(Funktion!$A$5),MONTH(1&amp;$A31),O$22)),IF(AND(O31=$AC$12,$AD$9&lt;=DATE(YEAR(Funktion!$A$5),MONTH(1&amp;$A31),O$22),$AI$9&gt;=DATE(YEAR(Funktion!$A$5),MONTH(1&amp;$A31),O$22)),O31,IF(O31=$AC$12,"",O31)),"")</f>
        <v/>
      </c>
      <c r="BB18" s="141" t="str">
        <f ca="1">IF(AND($AD$5&lt;=DATE(YEAR(Funktion!$A$5),MONTH(1&amp;$A31),P$22),$AI$5&gt;=DATE(YEAR(Funktion!$A$5),MONTH(1&amp;$A31),P$22)),IF(AND(P31=$AC$12,$AD$9&lt;=DATE(YEAR(Funktion!$A$5),MONTH(1&amp;$A31),P$22),$AI$9&gt;=DATE(YEAR(Funktion!$A$5),MONTH(1&amp;$A31),P$22)),P31,IF(P31=$AC$12,"",P31)),"")</f>
        <v/>
      </c>
      <c r="BC18" s="141" t="str">
        <f ca="1">IF(AND($AD$5&lt;=DATE(YEAR(Funktion!$A$5),MONTH(1&amp;$A31),Q$22),$AI$5&gt;=DATE(YEAR(Funktion!$A$5),MONTH(1&amp;$A31),Q$22)),IF(AND(Q31=$AC$12,$AD$9&lt;=DATE(YEAR(Funktion!$A$5),MONTH(1&amp;$A31),Q$22),$AI$9&gt;=DATE(YEAR(Funktion!$A$5),MONTH(1&amp;$A31),Q$22)),Q31,IF(Q31=$AC$12,"",Q31)),"")</f>
        <v/>
      </c>
      <c r="BD18" s="141" t="str">
        <f ca="1">IF(AND($AD$5&lt;=DATE(YEAR(Funktion!$A$5),MONTH(1&amp;$A31),R$22),$AI$5&gt;=DATE(YEAR(Funktion!$A$5),MONTH(1&amp;$A31),R$22)),IF(AND(R31=$AC$12,$AD$9&lt;=DATE(YEAR(Funktion!$A$5),MONTH(1&amp;$A31),R$22),$AI$9&gt;=DATE(YEAR(Funktion!$A$5),MONTH(1&amp;$A31),R$22)),R31,IF(R31=$AC$12,"",R31)),"")</f>
        <v/>
      </c>
      <c r="BE18" s="141" t="str">
        <f ca="1">IF(AND($AD$5&lt;=DATE(YEAR(Funktion!$A$5),MONTH(1&amp;$A31),S$22),$AI$5&gt;=DATE(YEAR(Funktion!$A$5),MONTH(1&amp;$A31),S$22)),IF(AND(S31=$AC$12,$AD$9&lt;=DATE(YEAR(Funktion!$A$5),MONTH(1&amp;$A31),S$22),$AI$9&gt;=DATE(YEAR(Funktion!$A$5),MONTH(1&amp;$A31),S$22)),S31,IF(S31=$AC$12,"",S31)),"")</f>
        <v/>
      </c>
      <c r="BF18" s="141" t="str">
        <f ca="1">IF(AND($AD$5&lt;=DATE(YEAR(Funktion!$A$5),MONTH(1&amp;$A31),T$22),$AI$5&gt;=DATE(YEAR(Funktion!$A$5),MONTH(1&amp;$A31),T$22)),IF(AND(T31=$AC$12,$AD$9&lt;=DATE(YEAR(Funktion!$A$5),MONTH(1&amp;$A31),T$22),$AI$9&gt;=DATE(YEAR(Funktion!$A$5),MONTH(1&amp;$A31),T$22)),T31,IF(T31=$AC$12,"",T31)),"")</f>
        <v/>
      </c>
      <c r="BG18" s="141" t="str">
        <f ca="1">IF(AND($AD$5&lt;=DATE(YEAR(Funktion!$A$5),MONTH(1&amp;$A31),U$22),$AI$5&gt;=DATE(YEAR(Funktion!$A$5),MONTH(1&amp;$A31),U$22)),IF(AND(U31=$AC$12,$AD$9&lt;=DATE(YEAR(Funktion!$A$5),MONTH(1&amp;$A31),U$22),$AI$9&gt;=DATE(YEAR(Funktion!$A$5),MONTH(1&amp;$A31),U$22)),U31,IF(U31=$AC$12,"",U31)),"")</f>
        <v/>
      </c>
      <c r="BH18" s="141" t="str">
        <f ca="1">IF(AND($AD$5&lt;=DATE(YEAR(Funktion!$A$5),MONTH(1&amp;$A31),V$22),$AI$5&gt;=DATE(YEAR(Funktion!$A$5),MONTH(1&amp;$A31),V$22)),IF(AND(V31=$AC$12,$AD$9&lt;=DATE(YEAR(Funktion!$A$5),MONTH(1&amp;$A31),V$22),$AI$9&gt;=DATE(YEAR(Funktion!$A$5),MONTH(1&amp;$A31),V$22)),V31,IF(V31=$AC$12,"",V31)),"")</f>
        <v/>
      </c>
      <c r="BI18" s="141" t="str">
        <f ca="1">IF(AND($AD$5&lt;=DATE(YEAR(Funktion!$A$5),MONTH(1&amp;$A31),W$22),$AI$5&gt;=DATE(YEAR(Funktion!$A$5),MONTH(1&amp;$A31),W$22)),IF(AND(W31=$AC$12,$AD$9&lt;=DATE(YEAR(Funktion!$A$5),MONTH(1&amp;$A31),W$22),$AI$9&gt;=DATE(YEAR(Funktion!$A$5),MONTH(1&amp;$A31),W$22)),W31,IF(W31=$AC$12,"",W31)),"")</f>
        <v/>
      </c>
      <c r="BJ18" s="141" t="str">
        <f ca="1">IF(AND($AD$5&lt;=DATE(YEAR(Funktion!$A$5),MONTH(1&amp;$A31),X$22),$AI$5&gt;=DATE(YEAR(Funktion!$A$5),MONTH(1&amp;$A31),X$22)),IF(AND(X31=$AC$12,$AD$9&lt;=DATE(YEAR(Funktion!$A$5),MONTH(1&amp;$A31),X$22),$AI$9&gt;=DATE(YEAR(Funktion!$A$5),MONTH(1&amp;$A31),X$22)),X31,IF(X31=$AC$12,"",X31)),"")</f>
        <v/>
      </c>
      <c r="BK18" s="141" t="str">
        <f ca="1">IF(AND($AD$5&lt;=DATE(YEAR(Funktion!$A$5),MONTH(1&amp;$A31),Y$22),$AI$5&gt;=DATE(YEAR(Funktion!$A$5),MONTH(1&amp;$A31),Y$22)),IF(AND(Y31=$AC$12,$AD$9&lt;=DATE(YEAR(Funktion!$A$5),MONTH(1&amp;$A31),Y$22),$AI$9&gt;=DATE(YEAR(Funktion!$A$5),MONTH(1&amp;$A31),Y$22)),Y31,IF(Y31=$AC$12,"",Y31)),"")</f>
        <v/>
      </c>
      <c r="BL18" s="141" t="str">
        <f ca="1">IF(AND($AD$5&lt;=DATE(YEAR(Funktion!$A$5),MONTH(1&amp;$A31),Z$22),$AI$5&gt;=DATE(YEAR(Funktion!$A$5),MONTH(1&amp;$A31),Z$22)),IF(AND(Z31=$AC$12,$AD$9&lt;=DATE(YEAR(Funktion!$A$5),MONTH(1&amp;$A31),Z$22),$AI$9&gt;=DATE(YEAR(Funktion!$A$5),MONTH(1&amp;$A31),Z$22)),Z31,IF(Z31=$AC$12,"",Z31)),"")</f>
        <v/>
      </c>
      <c r="BM18" s="141" t="str">
        <f ca="1">IF(AND($AD$5&lt;=DATE(YEAR(Funktion!$A$5),MONTH(1&amp;$A31),AA$22),$AI$5&gt;=DATE(YEAR(Funktion!$A$5),MONTH(1&amp;$A31),AA$22)),IF(AND(AA31=$AC$12,$AD$9&lt;=DATE(YEAR(Funktion!$A$5),MONTH(1&amp;$A31),AA$22),$AI$9&gt;=DATE(YEAR(Funktion!$A$5),MONTH(1&amp;$A31),AA$22)),AA31,IF(AA31=$AC$12,"",AA31)),"")</f>
        <v/>
      </c>
      <c r="BN18" s="141" t="str">
        <f ca="1">IF(AND($AD$5&lt;=DATE(YEAR(Funktion!$A$5),MONTH(1&amp;$A31),AB$22),$AI$5&gt;=DATE(YEAR(Funktion!$A$5),MONTH(1&amp;$A31),AB$22)),IF(AND(AB31=$AC$12,$AD$9&lt;=DATE(YEAR(Funktion!$A$5),MONTH(1&amp;$A31),AB$22),$AI$9&gt;=DATE(YEAR(Funktion!$A$5),MONTH(1&amp;$A31),AB$22)),AB31,IF(AB31=$AC$12,"",AB31)),"")</f>
        <v/>
      </c>
      <c r="BO18" s="141" t="str">
        <f ca="1">IF(AND($AD$5&lt;=DATE(YEAR(Funktion!$A$5),MONTH(1&amp;$A31),AC$22),$AI$5&gt;=DATE(YEAR(Funktion!$A$5),MONTH(1&amp;$A31),AC$22)),IF(AND(AC31=$AC$12,$AD$9&lt;=DATE(YEAR(Funktion!$A$5),MONTH(1&amp;$A31),AC$22),$AI$9&gt;=DATE(YEAR(Funktion!$A$5),MONTH(1&amp;$A31),AC$22)),AC31,IF(AC31=$AC$12,"",AC31)),"")</f>
        <v/>
      </c>
      <c r="BP18" s="141" t="str">
        <f ca="1">IF(AND($AD$5&lt;=DATE(YEAR(Funktion!$A$5),MONTH(1&amp;$A31),AD$22),$AI$5&gt;=DATE(YEAR(Funktion!$A$5),MONTH(1&amp;$A31),AD$22)),IF(AND(AD31=$AC$12,$AD$9&lt;=DATE(YEAR(Funktion!$A$5),MONTH(1&amp;$A31),AD$22),$AI$9&gt;=DATE(YEAR(Funktion!$A$5),MONTH(1&amp;$A31),AD$22)),AD31,IF(AD31=$AC$12,"",AD31)),"")</f>
        <v/>
      </c>
      <c r="BQ18" s="141" t="str">
        <f ca="1">IF(AND($AD$5&lt;=DATE(YEAR(Funktion!$A$5),MONTH(1&amp;$A31),AE$22),$AI$5&gt;=DATE(YEAR(Funktion!$A$5),MONTH(1&amp;$A31),AE$22)),IF(AND(AE31=$AC$12,$AD$9&lt;=DATE(YEAR(Funktion!$A$5),MONTH(1&amp;$A31),AE$22),$AI$9&gt;=DATE(YEAR(Funktion!$A$5),MONTH(1&amp;$A31),AE$22)),AE31,IF(AE31=$AC$12,"",AE31)),"")</f>
        <v/>
      </c>
      <c r="BR18" s="141" t="str">
        <f ca="1">IF(AND($AD$5&lt;=DATE(YEAR(Funktion!$A$5),MONTH(1&amp;$A31),AF$22),$AI$5&gt;=DATE(YEAR(Funktion!$A$5),MONTH(1&amp;$A31),AF$22)),IF(AND(AF31=$AC$12,$AD$9&lt;=DATE(YEAR(Funktion!$A$5),MONTH(1&amp;$A31),AF$22),$AI$9&gt;=DATE(YEAR(Funktion!$A$5),MONTH(1&amp;$A31),AF$22)),AF31,IF(AF31=$AC$12,"",AF31)),"")</f>
        <v/>
      </c>
      <c r="BS18" s="8"/>
    </row>
    <row r="19" spans="1:71" ht="19.5" customHeight="1" x14ac:dyDescent="0.2">
      <c r="A19" s="29"/>
      <c r="B19" s="29"/>
      <c r="C19" s="69"/>
      <c r="D19" s="13"/>
      <c r="E19" s="4"/>
      <c r="F19" s="4"/>
      <c r="G19" s="4"/>
      <c r="H19" s="4"/>
      <c r="Q19" s="26" t="s">
        <v>76</v>
      </c>
      <c r="R19" s="4"/>
      <c r="S19" s="4"/>
      <c r="U19" s="30"/>
      <c r="V19" s="4"/>
      <c r="W19" s="233" t="s">
        <v>70</v>
      </c>
      <c r="X19" s="234"/>
      <c r="Y19" s="234"/>
      <c r="Z19" s="234"/>
      <c r="AA19" s="234"/>
      <c r="AB19" s="234"/>
      <c r="AC19" s="234"/>
      <c r="AD19" s="234"/>
      <c r="AE19" s="228"/>
      <c r="AF19" s="227"/>
      <c r="AG19" s="227"/>
      <c r="AH19" s="227"/>
      <c r="AI19" s="227"/>
      <c r="AJ19" s="227"/>
      <c r="AK19" s="227"/>
      <c r="AL19" s="227"/>
      <c r="AM19" s="227"/>
      <c r="AN19" s="141" t="str">
        <f ca="1">IF(AND($AD$5&lt;=DATE(YEAR(Funktion!$A$5),MONTH(1&amp;$A32),B$22),$AI$5&gt;=DATE(YEAR(Funktion!$A$5),MONTH(1&amp;$A32),B$22)),IF(AND(B32=$AC$12,$AD$9&lt;=DATE(YEAR(Funktion!$A$5),MONTH(1&amp;$A32),B$22),$AI$9&gt;=DATE(YEAR(Funktion!$A$5),MONTH(1&amp;$A32),B$22)),B32,IF(B32=$AC$12,"",B32)),"")</f>
        <v/>
      </c>
      <c r="AO19" s="141" t="str">
        <f ca="1">IF(AND($AD$5&lt;=DATE(YEAR(Funktion!$A$5),MONTH(1&amp;$A32),C$22),$AI$5&gt;=DATE(YEAR(Funktion!$A$5),MONTH(1&amp;$A32),C$22)),IF(AND(C32=$AC$12,$AD$9&lt;=DATE(YEAR(Funktion!$A$5),MONTH(1&amp;$A32),C$22),$AI$9&gt;=DATE(YEAR(Funktion!$A$5),MONTH(1&amp;$A32),C$22)),C32,IF(C32=$AC$12,"",C32)),"")</f>
        <v/>
      </c>
      <c r="AP19" s="141" t="str">
        <f ca="1">IF(AND($AD$5&lt;=DATE(YEAR(Funktion!$A$5),MONTH(1&amp;$A32),D$22),$AI$5&gt;=DATE(YEAR(Funktion!$A$5),MONTH(1&amp;$A32),D$22)),IF(AND(D32=$AC$12,$AD$9&lt;=DATE(YEAR(Funktion!$A$5),MONTH(1&amp;$A32),D$22),$AI$9&gt;=DATE(YEAR(Funktion!$A$5),MONTH(1&amp;$A32),D$22)),D32,IF(D32=$AC$12,"",D32)),"")</f>
        <v/>
      </c>
      <c r="AQ19" s="141" t="str">
        <f ca="1">IF(AND($AD$5&lt;=DATE(YEAR(Funktion!$A$5),MONTH(1&amp;$A32),E$22),$AI$5&gt;=DATE(YEAR(Funktion!$A$5),MONTH(1&amp;$A32),E$22)),IF(AND(E32=$AC$12,$AD$9&lt;=DATE(YEAR(Funktion!$A$5),MONTH(1&amp;$A32),E$22),$AI$9&gt;=DATE(YEAR(Funktion!$A$5),MONTH(1&amp;$A32),E$22)),E32,IF(E32=$AC$12,"",E32)),"")</f>
        <v/>
      </c>
      <c r="AR19" s="141" t="str">
        <f ca="1">IF(AND($AD$5&lt;=DATE(YEAR(Funktion!$A$5),MONTH(1&amp;$A32),F$22),$AI$5&gt;=DATE(YEAR(Funktion!$A$5),MONTH(1&amp;$A32),F$22)),IF(AND(F32=$AC$12,$AD$9&lt;=DATE(YEAR(Funktion!$A$5),MONTH(1&amp;$A32),F$22),$AI$9&gt;=DATE(YEAR(Funktion!$A$5),MONTH(1&amp;$A32),F$22)),F32,IF(F32=$AC$12,"",F32)),"")</f>
        <v/>
      </c>
      <c r="AS19" s="141" t="str">
        <f ca="1">IF(AND($AD$5&lt;=DATE(YEAR(Funktion!$A$5),MONTH(1&amp;$A32),G$22),$AI$5&gt;=DATE(YEAR(Funktion!$A$5),MONTH(1&amp;$A32),G$22)),IF(AND(G32=$AC$12,$AD$9&lt;=DATE(YEAR(Funktion!$A$5),MONTH(1&amp;$A32),G$22),$AI$9&gt;=DATE(YEAR(Funktion!$A$5),MONTH(1&amp;$A32),G$22)),G32,IF(G32=$AC$12,"",G32)),"")</f>
        <v/>
      </c>
      <c r="AT19" s="141" t="str">
        <f ca="1">IF(AND($AD$5&lt;=DATE(YEAR(Funktion!$A$5),MONTH(1&amp;$A32),H$22),$AI$5&gt;=DATE(YEAR(Funktion!$A$5),MONTH(1&amp;$A32),H$22)),IF(AND(H32=$AC$12,$AD$9&lt;=DATE(YEAR(Funktion!$A$5),MONTH(1&amp;$A32),H$22),$AI$9&gt;=DATE(YEAR(Funktion!$A$5),MONTH(1&amp;$A32),H$22)),H32,IF(H32=$AC$12,"",H32)),"")</f>
        <v/>
      </c>
      <c r="AU19" s="141" t="str">
        <f ca="1">IF(AND($AD$5&lt;=DATE(YEAR(Funktion!$A$5),MONTH(1&amp;$A32),I$22),$AI$5&gt;=DATE(YEAR(Funktion!$A$5),MONTH(1&amp;$A32),I$22)),IF(AND(I32=$AC$12,$AD$9&lt;=DATE(YEAR(Funktion!$A$5),MONTH(1&amp;$A32),I$22),$AI$9&gt;=DATE(YEAR(Funktion!$A$5),MONTH(1&amp;$A32),I$22)),I32,IF(I32=$AC$12,"",I32)),"")</f>
        <v/>
      </c>
      <c r="AV19" s="141" t="str">
        <f ca="1">IF(AND($AD$5&lt;=DATE(YEAR(Funktion!$A$5),MONTH(1&amp;$A32),J$22),$AI$5&gt;=DATE(YEAR(Funktion!$A$5),MONTH(1&amp;$A32),J$22)),IF(AND(J32=$AC$12,$AD$9&lt;=DATE(YEAR(Funktion!$A$5),MONTH(1&amp;$A32),J$22),$AI$9&gt;=DATE(YEAR(Funktion!$A$5),MONTH(1&amp;$A32),J$22)),J32,IF(J32=$AC$12,"",J32)),"")</f>
        <v/>
      </c>
      <c r="AW19" s="141" t="str">
        <f ca="1">IF(AND($AD$5&lt;=DATE(YEAR(Funktion!$A$5),MONTH(1&amp;$A32),K$22),$AI$5&gt;=DATE(YEAR(Funktion!$A$5),MONTH(1&amp;$A32),K$22)),IF(AND(K32=$AC$12,$AD$9&lt;=DATE(YEAR(Funktion!$A$5),MONTH(1&amp;$A32),K$22),$AI$9&gt;=DATE(YEAR(Funktion!$A$5),MONTH(1&amp;$A32),K$22)),K32,IF(K32=$AC$12,"",K32)),"")</f>
        <v/>
      </c>
      <c r="AX19" s="141" t="str">
        <f ca="1">IF(AND($AD$5&lt;=DATE(YEAR(Funktion!$A$5),MONTH(1&amp;$A32),L$22),$AI$5&gt;=DATE(YEAR(Funktion!$A$5),MONTH(1&amp;$A32),L$22)),IF(AND(L32=$AC$12,$AD$9&lt;=DATE(YEAR(Funktion!$A$5),MONTH(1&amp;$A32),L$22),$AI$9&gt;=DATE(YEAR(Funktion!$A$5),MONTH(1&amp;$A32),L$22)),L32,IF(L32=$AC$12,"",L32)),"")</f>
        <v/>
      </c>
      <c r="AY19" s="141" t="str">
        <f ca="1">IF(AND($AD$5&lt;=DATE(YEAR(Funktion!$A$5),MONTH(1&amp;$A32),M$22),$AI$5&gt;=DATE(YEAR(Funktion!$A$5),MONTH(1&amp;$A32),M$22)),IF(AND(M32=$AC$12,$AD$9&lt;=DATE(YEAR(Funktion!$A$5),MONTH(1&amp;$A32),M$22),$AI$9&gt;=DATE(YEAR(Funktion!$A$5),MONTH(1&amp;$A32),M$22)),M32,IF(M32=$AC$12,"",M32)),"")</f>
        <v/>
      </c>
      <c r="AZ19" s="141" t="str">
        <f ca="1">IF(AND($AD$5&lt;=DATE(YEAR(Funktion!$A$5),MONTH(1&amp;$A32),N$22),$AI$5&gt;=DATE(YEAR(Funktion!$A$5),MONTH(1&amp;$A32),N$22)),IF(AND(N32=$AC$12,$AD$9&lt;=DATE(YEAR(Funktion!$A$5),MONTH(1&amp;$A32),N$22),$AI$9&gt;=DATE(YEAR(Funktion!$A$5),MONTH(1&amp;$A32),N$22)),N32,IF(N32=$AC$12,"",N32)),"")</f>
        <v/>
      </c>
      <c r="BA19" s="141" t="str">
        <f ca="1">IF(AND($AD$5&lt;=DATE(YEAR(Funktion!$A$5),MONTH(1&amp;$A32),O$22),$AI$5&gt;=DATE(YEAR(Funktion!$A$5),MONTH(1&amp;$A32),O$22)),IF(AND(O32=$AC$12,$AD$9&lt;=DATE(YEAR(Funktion!$A$5),MONTH(1&amp;$A32),O$22),$AI$9&gt;=DATE(YEAR(Funktion!$A$5),MONTH(1&amp;$A32),O$22)),O32,IF(O32=$AC$12,"",O32)),"")</f>
        <v/>
      </c>
      <c r="BB19" s="141" t="str">
        <f ca="1">IF(AND($AD$5&lt;=DATE(YEAR(Funktion!$A$5),MONTH(1&amp;$A32),P$22),$AI$5&gt;=DATE(YEAR(Funktion!$A$5),MONTH(1&amp;$A32),P$22)),IF(AND(P32=$AC$12,$AD$9&lt;=DATE(YEAR(Funktion!$A$5),MONTH(1&amp;$A32),P$22),$AI$9&gt;=DATE(YEAR(Funktion!$A$5),MONTH(1&amp;$A32),P$22)),P32,IF(P32=$AC$12,"",P32)),"")</f>
        <v/>
      </c>
      <c r="BC19" s="141" t="str">
        <f ca="1">IF(AND($AD$5&lt;=DATE(YEAR(Funktion!$A$5),MONTH(1&amp;$A32),Q$22),$AI$5&gt;=DATE(YEAR(Funktion!$A$5),MONTH(1&amp;$A32),Q$22)),IF(AND(Q32=$AC$12,$AD$9&lt;=DATE(YEAR(Funktion!$A$5),MONTH(1&amp;$A32),Q$22),$AI$9&gt;=DATE(YEAR(Funktion!$A$5),MONTH(1&amp;$A32),Q$22)),Q32,IF(Q32=$AC$12,"",Q32)),"")</f>
        <v/>
      </c>
      <c r="BD19" s="141" t="str">
        <f ca="1">IF(AND($AD$5&lt;=DATE(YEAR(Funktion!$A$5),MONTH(1&amp;$A32),R$22),$AI$5&gt;=DATE(YEAR(Funktion!$A$5),MONTH(1&amp;$A32),R$22)),IF(AND(R32=$AC$12,$AD$9&lt;=DATE(YEAR(Funktion!$A$5),MONTH(1&amp;$A32),R$22),$AI$9&gt;=DATE(YEAR(Funktion!$A$5),MONTH(1&amp;$A32),R$22)),R32,IF(R32=$AC$12,"",R32)),"")</f>
        <v/>
      </c>
      <c r="BE19" s="141" t="str">
        <f ca="1">IF(AND($AD$5&lt;=DATE(YEAR(Funktion!$A$5),MONTH(1&amp;$A32),S$22),$AI$5&gt;=DATE(YEAR(Funktion!$A$5),MONTH(1&amp;$A32),S$22)),IF(AND(S32=$AC$12,$AD$9&lt;=DATE(YEAR(Funktion!$A$5),MONTH(1&amp;$A32),S$22),$AI$9&gt;=DATE(YEAR(Funktion!$A$5),MONTH(1&amp;$A32),S$22)),S32,IF(S32=$AC$12,"",S32)),"")</f>
        <v/>
      </c>
      <c r="BF19" s="141" t="str">
        <f ca="1">IF(AND($AD$5&lt;=DATE(YEAR(Funktion!$A$5),MONTH(1&amp;$A32),T$22),$AI$5&gt;=DATE(YEAR(Funktion!$A$5),MONTH(1&amp;$A32),T$22)),IF(AND(T32=$AC$12,$AD$9&lt;=DATE(YEAR(Funktion!$A$5),MONTH(1&amp;$A32),T$22),$AI$9&gt;=DATE(YEAR(Funktion!$A$5),MONTH(1&amp;$A32),T$22)),T32,IF(T32=$AC$12,"",T32)),"")</f>
        <v/>
      </c>
      <c r="BG19" s="141" t="str">
        <f ca="1">IF(AND($AD$5&lt;=DATE(YEAR(Funktion!$A$5),MONTH(1&amp;$A32),U$22),$AI$5&gt;=DATE(YEAR(Funktion!$A$5),MONTH(1&amp;$A32),U$22)),IF(AND(U32=$AC$12,$AD$9&lt;=DATE(YEAR(Funktion!$A$5),MONTH(1&amp;$A32),U$22),$AI$9&gt;=DATE(YEAR(Funktion!$A$5),MONTH(1&amp;$A32),U$22)),U32,IF(U32=$AC$12,"",U32)),"")</f>
        <v/>
      </c>
      <c r="BH19" s="141" t="str">
        <f ca="1">IF(AND($AD$5&lt;=DATE(YEAR(Funktion!$A$5),MONTH(1&amp;$A32),V$22),$AI$5&gt;=DATE(YEAR(Funktion!$A$5),MONTH(1&amp;$A32),V$22)),IF(AND(V32=$AC$12,$AD$9&lt;=DATE(YEAR(Funktion!$A$5),MONTH(1&amp;$A32),V$22),$AI$9&gt;=DATE(YEAR(Funktion!$A$5),MONTH(1&amp;$A32),V$22)),V32,IF(V32=$AC$12,"",V32)),"")</f>
        <v/>
      </c>
      <c r="BI19" s="141" t="str">
        <f ca="1">IF(AND($AD$5&lt;=DATE(YEAR(Funktion!$A$5),MONTH(1&amp;$A32),W$22),$AI$5&gt;=DATE(YEAR(Funktion!$A$5),MONTH(1&amp;$A32),W$22)),IF(AND(W32=$AC$12,$AD$9&lt;=DATE(YEAR(Funktion!$A$5),MONTH(1&amp;$A32),W$22),$AI$9&gt;=DATE(YEAR(Funktion!$A$5),MONTH(1&amp;$A32),W$22)),W32,IF(W32=$AC$12,"",W32)),"")</f>
        <v/>
      </c>
      <c r="BJ19" s="141" t="str">
        <f ca="1">IF(AND($AD$5&lt;=DATE(YEAR(Funktion!$A$5),MONTH(1&amp;$A32),X$22),$AI$5&gt;=DATE(YEAR(Funktion!$A$5),MONTH(1&amp;$A32),X$22)),IF(AND(X32=$AC$12,$AD$9&lt;=DATE(YEAR(Funktion!$A$5),MONTH(1&amp;$A32),X$22),$AI$9&gt;=DATE(YEAR(Funktion!$A$5),MONTH(1&amp;$A32),X$22)),X32,IF(X32=$AC$12,"",X32)),"")</f>
        <v/>
      </c>
      <c r="BK19" s="141" t="str">
        <f ca="1">IF(AND($AD$5&lt;=DATE(YEAR(Funktion!$A$5),MONTH(1&amp;$A32),Y$22),$AI$5&gt;=DATE(YEAR(Funktion!$A$5),MONTH(1&amp;$A32),Y$22)),IF(AND(Y32=$AC$12,$AD$9&lt;=DATE(YEAR(Funktion!$A$5),MONTH(1&amp;$A32),Y$22),$AI$9&gt;=DATE(YEAR(Funktion!$A$5),MONTH(1&amp;$A32),Y$22)),Y32,IF(Y32=$AC$12,"",Y32)),"")</f>
        <v/>
      </c>
      <c r="BL19" s="141" t="str">
        <f ca="1">IF(AND($AD$5&lt;=DATE(YEAR(Funktion!$A$5),MONTH(1&amp;$A32),Z$22),$AI$5&gt;=DATE(YEAR(Funktion!$A$5),MONTH(1&amp;$A32),Z$22)),IF(AND(Z32=$AC$12,$AD$9&lt;=DATE(YEAR(Funktion!$A$5),MONTH(1&amp;$A32),Z$22),$AI$9&gt;=DATE(YEAR(Funktion!$A$5),MONTH(1&amp;$A32),Z$22)),Z32,IF(Z32=$AC$12,"",Z32)),"")</f>
        <v/>
      </c>
      <c r="BM19" s="141" t="str">
        <f ca="1">IF(AND($AD$5&lt;=DATE(YEAR(Funktion!$A$5),MONTH(1&amp;$A32),AA$22),$AI$5&gt;=DATE(YEAR(Funktion!$A$5),MONTH(1&amp;$A32),AA$22)),IF(AND(AA32=$AC$12,$AD$9&lt;=DATE(YEAR(Funktion!$A$5),MONTH(1&amp;$A32),AA$22),$AI$9&gt;=DATE(YEAR(Funktion!$A$5),MONTH(1&amp;$A32),AA$22)),AA32,IF(AA32=$AC$12,"",AA32)),"")</f>
        <v/>
      </c>
      <c r="BN19" s="141" t="str">
        <f ca="1">IF(AND($AD$5&lt;=DATE(YEAR(Funktion!$A$5),MONTH(1&amp;$A32),AB$22),$AI$5&gt;=DATE(YEAR(Funktion!$A$5),MONTH(1&amp;$A32),AB$22)),IF(AND(AB32=$AC$12,$AD$9&lt;=DATE(YEAR(Funktion!$A$5),MONTH(1&amp;$A32),AB$22),$AI$9&gt;=DATE(YEAR(Funktion!$A$5),MONTH(1&amp;$A32),AB$22)),AB32,IF(AB32=$AC$12,"",AB32)),"")</f>
        <v/>
      </c>
      <c r="BO19" s="141" t="str">
        <f ca="1">IF(AND($AD$5&lt;=DATE(YEAR(Funktion!$A$5),MONTH(1&amp;$A32),AC$22),$AI$5&gt;=DATE(YEAR(Funktion!$A$5),MONTH(1&amp;$A32),AC$22)),IF(AND(AC32=$AC$12,$AD$9&lt;=DATE(YEAR(Funktion!$A$5),MONTH(1&amp;$A32),AC$22),$AI$9&gt;=DATE(YEAR(Funktion!$A$5),MONTH(1&amp;$A32),AC$22)),AC32,IF(AC32=$AC$12,"",AC32)),"")</f>
        <v/>
      </c>
      <c r="BP19" s="141" t="str">
        <f ca="1">IF(AND($AD$5&lt;=DATE(YEAR(Funktion!$A$5),MONTH(1&amp;$A32),AD$22),$AI$5&gt;=DATE(YEAR(Funktion!$A$5),MONTH(1&amp;$A32),AD$22)),IF(AND(AD32=$AC$12,$AD$9&lt;=DATE(YEAR(Funktion!$A$5),MONTH(1&amp;$A32),AD$22),$AI$9&gt;=DATE(YEAR(Funktion!$A$5),MONTH(1&amp;$A32),AD$22)),AD32,IF(AD32=$AC$12,"",AD32)),"")</f>
        <v/>
      </c>
      <c r="BQ19" s="141" t="str">
        <f ca="1">IF(AND($AD$5&lt;=DATE(YEAR(Funktion!$A$5),MONTH(1&amp;$A32),AE$22),$AI$5&gt;=DATE(YEAR(Funktion!$A$5),MONTH(1&amp;$A32),AE$22)),IF(AND(AE32=$AC$12,$AD$9&lt;=DATE(YEAR(Funktion!$A$5),MONTH(1&amp;$A32),AE$22),$AI$9&gt;=DATE(YEAR(Funktion!$A$5),MONTH(1&amp;$A32),AE$22)),AE32,IF(AE32=$AC$12,"",AE32)),"")</f>
        <v/>
      </c>
      <c r="BR19" s="141" t="str">
        <f ca="1">IF(AND($AD$5&lt;=DATE(YEAR(Funktion!$A$5),MONTH(1&amp;$A32),AF$22),$AI$5&gt;=DATE(YEAR(Funktion!$A$5),MONTH(1&amp;$A32),AF$22)),IF(AND(AF32=$AC$12,$AD$9&lt;=DATE(YEAR(Funktion!$A$5),MONTH(1&amp;$A32),AF$22),$AI$9&gt;=DATE(YEAR(Funktion!$A$5),MONTH(1&amp;$A32),AF$22)),AF32,IF(AF32=$AC$12,"",AF32)),"")</f>
        <v/>
      </c>
      <c r="BS19" s="8"/>
    </row>
    <row r="20" spans="1:71" ht="9.9499999999999993" customHeight="1" x14ac:dyDescent="0.2">
      <c r="A20" s="144"/>
      <c r="B20" s="146"/>
      <c r="C20" s="138"/>
      <c r="D20" s="138"/>
      <c r="E20" s="138"/>
      <c r="F20" s="138"/>
      <c r="G20" s="138"/>
      <c r="H20" s="138"/>
      <c r="I20" s="138"/>
      <c r="J20" s="138"/>
      <c r="K20" s="138"/>
      <c r="L20" s="138"/>
      <c r="M20" s="138"/>
      <c r="Q20" s="30"/>
      <c r="R20" s="30"/>
      <c r="S20" s="30"/>
      <c r="T20" s="30"/>
      <c r="U20" s="30"/>
      <c r="V20" s="30"/>
      <c r="W20" s="201"/>
      <c r="X20" s="201"/>
      <c r="Y20" s="201"/>
      <c r="Z20" s="201"/>
      <c r="AA20" s="201"/>
      <c r="AB20" s="201"/>
      <c r="AC20" s="201"/>
      <c r="AD20" s="201"/>
      <c r="AF20" s="4"/>
      <c r="AN20" s="141" t="str">
        <f ca="1">IF(AND($AD$5&lt;=DATE(YEAR(Funktion!$A$5),MONTH(1&amp;$A33),B$22),$AI$5&gt;=DATE(YEAR(Funktion!$A$5),MONTH(1&amp;$A33),B$22)),IF(AND(B33=$AC$12,$AD$9&lt;=DATE(YEAR(Funktion!$A$5),MONTH(1&amp;$A33),B$22),$AI$9&gt;=DATE(YEAR(Funktion!$A$5),MONTH(1&amp;$A33),B$22)),B33,IF(B33=$AC$12,"",B33)),"")</f>
        <v/>
      </c>
      <c r="AO20" s="141" t="str">
        <f ca="1">IF(AND($AD$5&lt;=DATE(YEAR(Funktion!$A$5),MONTH(1&amp;$A33),C$22),$AI$5&gt;=DATE(YEAR(Funktion!$A$5),MONTH(1&amp;$A33),C$22)),IF(AND(C33=$AC$12,$AD$9&lt;=DATE(YEAR(Funktion!$A$5),MONTH(1&amp;$A33),C$22),$AI$9&gt;=DATE(YEAR(Funktion!$A$5),MONTH(1&amp;$A33),C$22)),C33,IF(C33=$AC$12,"",C33)),"")</f>
        <v/>
      </c>
      <c r="AP20" s="141" t="str">
        <f ca="1">IF(AND($AD$5&lt;=DATE(YEAR(Funktion!$A$5),MONTH(1&amp;$A33),D$22),$AI$5&gt;=DATE(YEAR(Funktion!$A$5),MONTH(1&amp;$A33),D$22)),IF(AND(D33=$AC$12,$AD$9&lt;=DATE(YEAR(Funktion!$A$5),MONTH(1&amp;$A33),D$22),$AI$9&gt;=DATE(YEAR(Funktion!$A$5),MONTH(1&amp;$A33),D$22)),D33,IF(D33=$AC$12,"",D33)),"")</f>
        <v/>
      </c>
      <c r="AQ20" s="141" t="str">
        <f ca="1">IF(AND($AD$5&lt;=DATE(YEAR(Funktion!$A$5),MONTH(1&amp;$A33),E$22),$AI$5&gt;=DATE(YEAR(Funktion!$A$5),MONTH(1&amp;$A33),E$22)),IF(AND(E33=$AC$12,$AD$9&lt;=DATE(YEAR(Funktion!$A$5),MONTH(1&amp;$A33),E$22),$AI$9&gt;=DATE(YEAR(Funktion!$A$5),MONTH(1&amp;$A33),E$22)),E33,IF(E33=$AC$12,"",E33)),"")</f>
        <v/>
      </c>
      <c r="AR20" s="141" t="str">
        <f ca="1">IF(AND($AD$5&lt;=DATE(YEAR(Funktion!$A$5),MONTH(1&amp;$A33),F$22),$AI$5&gt;=DATE(YEAR(Funktion!$A$5),MONTH(1&amp;$A33),F$22)),IF(AND(F33=$AC$12,$AD$9&lt;=DATE(YEAR(Funktion!$A$5),MONTH(1&amp;$A33),F$22),$AI$9&gt;=DATE(YEAR(Funktion!$A$5),MONTH(1&amp;$A33),F$22)),F33,IF(F33=$AC$12,"",F33)),"")</f>
        <v/>
      </c>
      <c r="AS20" s="141" t="str">
        <f ca="1">IF(AND($AD$5&lt;=DATE(YEAR(Funktion!$A$5),MONTH(1&amp;$A33),G$22),$AI$5&gt;=DATE(YEAR(Funktion!$A$5),MONTH(1&amp;$A33),G$22)),IF(AND(G33=$AC$12,$AD$9&lt;=DATE(YEAR(Funktion!$A$5),MONTH(1&amp;$A33),G$22),$AI$9&gt;=DATE(YEAR(Funktion!$A$5),MONTH(1&amp;$A33),G$22)),G33,IF(G33=$AC$12,"",G33)),"")</f>
        <v/>
      </c>
      <c r="AT20" s="141" t="str">
        <f ca="1">IF(AND($AD$5&lt;=DATE(YEAR(Funktion!$A$5),MONTH(1&amp;$A33),H$22),$AI$5&gt;=DATE(YEAR(Funktion!$A$5),MONTH(1&amp;$A33),H$22)),IF(AND(H33=$AC$12,$AD$9&lt;=DATE(YEAR(Funktion!$A$5),MONTH(1&amp;$A33),H$22),$AI$9&gt;=DATE(YEAR(Funktion!$A$5),MONTH(1&amp;$A33),H$22)),H33,IF(H33=$AC$12,"",H33)),"")</f>
        <v/>
      </c>
      <c r="AU20" s="141" t="str">
        <f ca="1">IF(AND($AD$5&lt;=DATE(YEAR(Funktion!$A$5),MONTH(1&amp;$A33),I$22),$AI$5&gt;=DATE(YEAR(Funktion!$A$5),MONTH(1&amp;$A33),I$22)),IF(AND(I33=$AC$12,$AD$9&lt;=DATE(YEAR(Funktion!$A$5),MONTH(1&amp;$A33),I$22),$AI$9&gt;=DATE(YEAR(Funktion!$A$5),MONTH(1&amp;$A33),I$22)),I33,IF(I33=$AC$12,"",I33)),"")</f>
        <v/>
      </c>
      <c r="AV20" s="141" t="str">
        <f ca="1">IF(AND($AD$5&lt;=DATE(YEAR(Funktion!$A$5),MONTH(1&amp;$A33),J$22),$AI$5&gt;=DATE(YEAR(Funktion!$A$5),MONTH(1&amp;$A33),J$22)),IF(AND(J33=$AC$12,$AD$9&lt;=DATE(YEAR(Funktion!$A$5),MONTH(1&amp;$A33),J$22),$AI$9&gt;=DATE(YEAR(Funktion!$A$5),MONTH(1&amp;$A33),J$22)),J33,IF(J33=$AC$12,"",J33)),"")</f>
        <v/>
      </c>
      <c r="AW20" s="141" t="str">
        <f ca="1">IF(AND($AD$5&lt;=DATE(YEAR(Funktion!$A$5),MONTH(1&amp;$A33),K$22),$AI$5&gt;=DATE(YEAR(Funktion!$A$5),MONTH(1&amp;$A33),K$22)),IF(AND(K33=$AC$12,$AD$9&lt;=DATE(YEAR(Funktion!$A$5),MONTH(1&amp;$A33),K$22),$AI$9&gt;=DATE(YEAR(Funktion!$A$5),MONTH(1&amp;$A33),K$22)),K33,IF(K33=$AC$12,"",K33)),"")</f>
        <v/>
      </c>
      <c r="AX20" s="141" t="str">
        <f ca="1">IF(AND($AD$5&lt;=DATE(YEAR(Funktion!$A$5),MONTH(1&amp;$A33),L$22),$AI$5&gt;=DATE(YEAR(Funktion!$A$5),MONTH(1&amp;$A33),L$22)),IF(AND(L33=$AC$12,$AD$9&lt;=DATE(YEAR(Funktion!$A$5),MONTH(1&amp;$A33),L$22),$AI$9&gt;=DATE(YEAR(Funktion!$A$5),MONTH(1&amp;$A33),L$22)),L33,IF(L33=$AC$12,"",L33)),"")</f>
        <v/>
      </c>
      <c r="AY20" s="141" t="str">
        <f ca="1">IF(AND($AD$5&lt;=DATE(YEAR(Funktion!$A$5),MONTH(1&amp;$A33),M$22),$AI$5&gt;=DATE(YEAR(Funktion!$A$5),MONTH(1&amp;$A33),M$22)),IF(AND(M33=$AC$12,$AD$9&lt;=DATE(YEAR(Funktion!$A$5),MONTH(1&amp;$A33),M$22),$AI$9&gt;=DATE(YEAR(Funktion!$A$5),MONTH(1&amp;$A33),M$22)),M33,IF(M33=$AC$12,"",M33)),"")</f>
        <v/>
      </c>
      <c r="AZ20" s="141" t="str">
        <f ca="1">IF(AND($AD$5&lt;=DATE(YEAR(Funktion!$A$5),MONTH(1&amp;$A33),N$22),$AI$5&gt;=DATE(YEAR(Funktion!$A$5),MONTH(1&amp;$A33),N$22)),IF(AND(N33=$AC$12,$AD$9&lt;=DATE(YEAR(Funktion!$A$5),MONTH(1&amp;$A33),N$22),$AI$9&gt;=DATE(YEAR(Funktion!$A$5),MONTH(1&amp;$A33),N$22)),N33,IF(N33=$AC$12,"",N33)),"")</f>
        <v/>
      </c>
      <c r="BA20" s="141" t="str">
        <f ca="1">IF(AND($AD$5&lt;=DATE(YEAR(Funktion!$A$5),MONTH(1&amp;$A33),O$22),$AI$5&gt;=DATE(YEAR(Funktion!$A$5),MONTH(1&amp;$A33),O$22)),IF(AND(O33=$AC$12,$AD$9&lt;=DATE(YEAR(Funktion!$A$5),MONTH(1&amp;$A33),O$22),$AI$9&gt;=DATE(YEAR(Funktion!$A$5),MONTH(1&amp;$A33),O$22)),O33,IF(O33=$AC$12,"",O33)),"")</f>
        <v/>
      </c>
      <c r="BB20" s="141" t="str">
        <f ca="1">IF(AND($AD$5&lt;=DATE(YEAR(Funktion!$A$5),MONTH(1&amp;$A33),P$22),$AI$5&gt;=DATE(YEAR(Funktion!$A$5),MONTH(1&amp;$A33),P$22)),IF(AND(P33=$AC$12,$AD$9&lt;=DATE(YEAR(Funktion!$A$5),MONTH(1&amp;$A33),P$22),$AI$9&gt;=DATE(YEAR(Funktion!$A$5),MONTH(1&amp;$A33),P$22)),P33,IF(P33=$AC$12,"",P33)),"")</f>
        <v/>
      </c>
      <c r="BC20" s="141" t="str">
        <f ca="1">IF(AND($AD$5&lt;=DATE(YEAR(Funktion!$A$5),MONTH(1&amp;$A33),Q$22),$AI$5&gt;=DATE(YEAR(Funktion!$A$5),MONTH(1&amp;$A33),Q$22)),IF(AND(Q33=$AC$12,$AD$9&lt;=DATE(YEAR(Funktion!$A$5),MONTH(1&amp;$A33),Q$22),$AI$9&gt;=DATE(YEAR(Funktion!$A$5),MONTH(1&amp;$A33),Q$22)),Q33,IF(Q33=$AC$12,"",Q33)),"")</f>
        <v/>
      </c>
      <c r="BD20" s="141" t="str">
        <f ca="1">IF(AND($AD$5&lt;=DATE(YEAR(Funktion!$A$5),MONTH(1&amp;$A33),R$22),$AI$5&gt;=DATE(YEAR(Funktion!$A$5),MONTH(1&amp;$A33),R$22)),IF(AND(R33=$AC$12,$AD$9&lt;=DATE(YEAR(Funktion!$A$5),MONTH(1&amp;$A33),R$22),$AI$9&gt;=DATE(YEAR(Funktion!$A$5),MONTH(1&amp;$A33),R$22)),R33,IF(R33=$AC$12,"",R33)),"")</f>
        <v/>
      </c>
      <c r="BE20" s="141" t="str">
        <f ca="1">IF(AND($AD$5&lt;=DATE(YEAR(Funktion!$A$5),MONTH(1&amp;$A33),S$22),$AI$5&gt;=DATE(YEAR(Funktion!$A$5),MONTH(1&amp;$A33),S$22)),IF(AND(S33=$AC$12,$AD$9&lt;=DATE(YEAR(Funktion!$A$5),MONTH(1&amp;$A33),S$22),$AI$9&gt;=DATE(YEAR(Funktion!$A$5),MONTH(1&amp;$A33),S$22)),S33,IF(S33=$AC$12,"",S33)),"")</f>
        <v/>
      </c>
      <c r="BF20" s="141" t="str">
        <f ca="1">IF(AND($AD$5&lt;=DATE(YEAR(Funktion!$A$5),MONTH(1&amp;$A33),T$22),$AI$5&gt;=DATE(YEAR(Funktion!$A$5),MONTH(1&amp;$A33),T$22)),IF(AND(T33=$AC$12,$AD$9&lt;=DATE(YEAR(Funktion!$A$5),MONTH(1&amp;$A33),T$22),$AI$9&gt;=DATE(YEAR(Funktion!$A$5),MONTH(1&amp;$A33),T$22)),T33,IF(T33=$AC$12,"",T33)),"")</f>
        <v/>
      </c>
      <c r="BG20" s="141" t="str">
        <f ca="1">IF(AND($AD$5&lt;=DATE(YEAR(Funktion!$A$5),MONTH(1&amp;$A33),U$22),$AI$5&gt;=DATE(YEAR(Funktion!$A$5),MONTH(1&amp;$A33),U$22)),IF(AND(U33=$AC$12,$AD$9&lt;=DATE(YEAR(Funktion!$A$5),MONTH(1&amp;$A33),U$22),$AI$9&gt;=DATE(YEAR(Funktion!$A$5),MONTH(1&amp;$A33),U$22)),U33,IF(U33=$AC$12,"",U33)),"")</f>
        <v/>
      </c>
      <c r="BH20" s="141" t="str">
        <f ca="1">IF(AND($AD$5&lt;=DATE(YEAR(Funktion!$A$5),MONTH(1&amp;$A33),V$22),$AI$5&gt;=DATE(YEAR(Funktion!$A$5),MONTH(1&amp;$A33),V$22)),IF(AND(V33=$AC$12,$AD$9&lt;=DATE(YEAR(Funktion!$A$5),MONTH(1&amp;$A33),V$22),$AI$9&gt;=DATE(YEAR(Funktion!$A$5),MONTH(1&amp;$A33),V$22)),V33,IF(V33=$AC$12,"",V33)),"")</f>
        <v/>
      </c>
      <c r="BI20" s="141" t="str">
        <f ca="1">IF(AND($AD$5&lt;=DATE(YEAR(Funktion!$A$5),MONTH(1&amp;$A33),W$22),$AI$5&gt;=DATE(YEAR(Funktion!$A$5),MONTH(1&amp;$A33),W$22)),IF(AND(W33=$AC$12,$AD$9&lt;=DATE(YEAR(Funktion!$A$5),MONTH(1&amp;$A33),W$22),$AI$9&gt;=DATE(YEAR(Funktion!$A$5),MONTH(1&amp;$A33),W$22)),W33,IF(W33=$AC$12,"",W33)),"")</f>
        <v/>
      </c>
      <c r="BJ20" s="141" t="str">
        <f ca="1">IF(AND($AD$5&lt;=DATE(YEAR(Funktion!$A$5),MONTH(1&amp;$A33),X$22),$AI$5&gt;=DATE(YEAR(Funktion!$A$5),MONTH(1&amp;$A33),X$22)),IF(AND(X33=$AC$12,$AD$9&lt;=DATE(YEAR(Funktion!$A$5),MONTH(1&amp;$A33),X$22),$AI$9&gt;=DATE(YEAR(Funktion!$A$5),MONTH(1&amp;$A33),X$22)),X33,IF(X33=$AC$12,"",X33)),"")</f>
        <v/>
      </c>
      <c r="BK20" s="141" t="str">
        <f ca="1">IF(AND($AD$5&lt;=DATE(YEAR(Funktion!$A$5),MONTH(1&amp;$A33),Y$22),$AI$5&gt;=DATE(YEAR(Funktion!$A$5),MONTH(1&amp;$A33),Y$22)),IF(AND(Y33=$AC$12,$AD$9&lt;=DATE(YEAR(Funktion!$A$5),MONTH(1&amp;$A33),Y$22),$AI$9&gt;=DATE(YEAR(Funktion!$A$5),MONTH(1&amp;$A33),Y$22)),Y33,IF(Y33=$AC$12,"",Y33)),"")</f>
        <v/>
      </c>
      <c r="BL20" s="141" t="str">
        <f ca="1">IF(AND($AD$5&lt;=DATE(YEAR(Funktion!$A$5),MONTH(1&amp;$A33),Z$22),$AI$5&gt;=DATE(YEAR(Funktion!$A$5),MONTH(1&amp;$A33),Z$22)),IF(AND(Z33=$AC$12,$AD$9&lt;=DATE(YEAR(Funktion!$A$5),MONTH(1&amp;$A33),Z$22),$AI$9&gt;=DATE(YEAR(Funktion!$A$5),MONTH(1&amp;$A33),Z$22)),Z33,IF(Z33=$AC$12,"",Z33)),"")</f>
        <v/>
      </c>
      <c r="BM20" s="141" t="str">
        <f ca="1">IF(AND($AD$5&lt;=DATE(YEAR(Funktion!$A$5),MONTH(1&amp;$A33),AA$22),$AI$5&gt;=DATE(YEAR(Funktion!$A$5),MONTH(1&amp;$A33),AA$22)),IF(AND(AA33=$AC$12,$AD$9&lt;=DATE(YEAR(Funktion!$A$5),MONTH(1&amp;$A33),AA$22),$AI$9&gt;=DATE(YEAR(Funktion!$A$5),MONTH(1&amp;$A33),AA$22)),AA33,IF(AA33=$AC$12,"",AA33)),"")</f>
        <v/>
      </c>
      <c r="BN20" s="141" t="str">
        <f ca="1">IF(AND($AD$5&lt;=DATE(YEAR(Funktion!$A$5),MONTH(1&amp;$A33),AB$22),$AI$5&gt;=DATE(YEAR(Funktion!$A$5),MONTH(1&amp;$A33),AB$22)),IF(AND(AB33=$AC$12,$AD$9&lt;=DATE(YEAR(Funktion!$A$5),MONTH(1&amp;$A33),AB$22),$AI$9&gt;=DATE(YEAR(Funktion!$A$5),MONTH(1&amp;$A33),AB$22)),AB33,IF(AB33=$AC$12,"",AB33)),"")</f>
        <v/>
      </c>
      <c r="BO20" s="141" t="str">
        <f ca="1">IF(AND($AD$5&lt;=DATE(YEAR(Funktion!$A$5),MONTH(1&amp;$A33),AC$22),$AI$5&gt;=DATE(YEAR(Funktion!$A$5),MONTH(1&amp;$A33),AC$22)),IF(AND(AC33=$AC$12,$AD$9&lt;=DATE(YEAR(Funktion!$A$5),MONTH(1&amp;$A33),AC$22),$AI$9&gt;=DATE(YEAR(Funktion!$A$5),MONTH(1&amp;$A33),AC$22)),AC33,IF(AC33=$AC$12,"",AC33)),"")</f>
        <v/>
      </c>
      <c r="BP20" s="141" t="str">
        <f ca="1">IF(AND($AD$5&lt;=DATE(YEAR(Funktion!$A$5),MONTH(1&amp;$A33),AD$22),$AI$5&gt;=DATE(YEAR(Funktion!$A$5),MONTH(1&amp;$A33),AD$22)),IF(AND(AD33=$AC$12,$AD$9&lt;=DATE(YEAR(Funktion!$A$5),MONTH(1&amp;$A33),AD$22),$AI$9&gt;=DATE(YEAR(Funktion!$A$5),MONTH(1&amp;$A33),AD$22)),AD33,IF(AD33=$AC$12,"",AD33)),"")</f>
        <v/>
      </c>
      <c r="BQ20" s="141" t="str">
        <f ca="1">IF(AND($AD$5&lt;=DATE(YEAR(Funktion!$A$5),MONTH(1&amp;$A33),AE$22),$AI$5&gt;=DATE(YEAR(Funktion!$A$5),MONTH(1&amp;$A33),AE$22)),IF(AND(AE33=$AC$12,$AD$9&lt;=DATE(YEAR(Funktion!$A$5),MONTH(1&amp;$A33),AE$22),$AI$9&gt;=DATE(YEAR(Funktion!$A$5),MONTH(1&amp;$A33),AE$22)),AE33,IF(AE33=$AC$12,"",AE33)),"")</f>
        <v/>
      </c>
      <c r="BR20" s="141" t="str">
        <f ca="1">IF(AND($AD$5&lt;=DATE(YEAR(Funktion!$A$5),MONTH(1&amp;$A33),AF$22),$AI$5&gt;=DATE(YEAR(Funktion!$A$5),MONTH(1&amp;$A33),AF$22)),IF(AND(AF33=$AC$12,$AD$9&lt;=DATE(YEAR(Funktion!$A$5),MONTH(1&amp;$A33),AF$22),$AI$9&gt;=DATE(YEAR(Funktion!$A$5),MONTH(1&amp;$A33),AF$22)),AF33,IF(AF33=$AC$12,"",AF33)),"")</f>
        <v/>
      </c>
      <c r="BS20" s="8"/>
    </row>
    <row r="21" spans="1:71" ht="0.95" customHeight="1" x14ac:dyDescent="0.2">
      <c r="A21" s="145"/>
      <c r="B21" s="139"/>
      <c r="C21" s="139"/>
      <c r="D21" s="139"/>
      <c r="E21" s="139"/>
      <c r="F21" s="139"/>
      <c r="G21" s="139"/>
      <c r="H21" s="139"/>
      <c r="I21" s="139"/>
      <c r="J21" s="139"/>
      <c r="K21" s="139"/>
      <c r="L21" s="139"/>
      <c r="M21" s="139"/>
      <c r="Q21" s="30"/>
      <c r="R21" s="30"/>
      <c r="S21" s="30"/>
      <c r="T21" s="30"/>
      <c r="U21" s="30"/>
      <c r="V21" s="30"/>
      <c r="W21" s="88" t="s">
        <v>10</v>
      </c>
      <c r="AB21" s="125"/>
      <c r="AC21" s="125"/>
      <c r="AD21" s="125"/>
      <c r="AG21" s="50"/>
      <c r="AN21" s="141" t="str">
        <f ca="1">IF(AND($AD$5&lt;=DATE(YEAR(Funktion!$A$5),MONTH(1&amp;$A34),B$22),$AI$5&gt;=DATE(YEAR(Funktion!$A$5),MONTH(1&amp;$A34),B$22)),IF(AND(B34=$AC$12,$AD$9&lt;=DATE(YEAR(Funktion!$A$5),MONTH(1&amp;$A34),B$22),$AI$9&gt;=DATE(YEAR(Funktion!$A$5),MONTH(1&amp;$A34),B$22)),B34,IF(B34=$AC$12,"",B34)),"")</f>
        <v/>
      </c>
      <c r="AO21" s="141" t="str">
        <f ca="1">IF(AND($AD$5&lt;=DATE(YEAR(Funktion!$A$5),MONTH(1&amp;$A34),C$22),$AI$5&gt;=DATE(YEAR(Funktion!$A$5),MONTH(1&amp;$A34),C$22)),IF(AND(C34=$AC$12,$AD$9&lt;=DATE(YEAR(Funktion!$A$5),MONTH(1&amp;$A34),C$22),$AI$9&gt;=DATE(YEAR(Funktion!$A$5),MONTH(1&amp;$A34),C$22)),C34,IF(C34=$AC$12,"",C34)),"")</f>
        <v/>
      </c>
      <c r="AP21" s="141" t="str">
        <f ca="1">IF(AND($AD$5&lt;=DATE(YEAR(Funktion!$A$5),MONTH(1&amp;$A34),D$22),$AI$5&gt;=DATE(YEAR(Funktion!$A$5),MONTH(1&amp;$A34),D$22)),IF(AND(D34=$AC$12,$AD$9&lt;=DATE(YEAR(Funktion!$A$5),MONTH(1&amp;$A34),D$22),$AI$9&gt;=DATE(YEAR(Funktion!$A$5),MONTH(1&amp;$A34),D$22)),D34,IF(D34=$AC$12,"",D34)),"")</f>
        <v/>
      </c>
      <c r="AQ21" s="141" t="str">
        <f ca="1">IF(AND($AD$5&lt;=DATE(YEAR(Funktion!$A$5),MONTH(1&amp;$A34),E$22),$AI$5&gt;=DATE(YEAR(Funktion!$A$5),MONTH(1&amp;$A34),E$22)),IF(AND(E34=$AC$12,$AD$9&lt;=DATE(YEAR(Funktion!$A$5),MONTH(1&amp;$A34),E$22),$AI$9&gt;=DATE(YEAR(Funktion!$A$5),MONTH(1&amp;$A34),E$22)),E34,IF(E34=$AC$12,"",E34)),"")</f>
        <v/>
      </c>
      <c r="AR21" s="141" t="str">
        <f ca="1">IF(AND($AD$5&lt;=DATE(YEAR(Funktion!$A$5),MONTH(1&amp;$A34),F$22),$AI$5&gt;=DATE(YEAR(Funktion!$A$5),MONTH(1&amp;$A34),F$22)),IF(AND(F34=$AC$12,$AD$9&lt;=DATE(YEAR(Funktion!$A$5),MONTH(1&amp;$A34),F$22),$AI$9&gt;=DATE(YEAR(Funktion!$A$5),MONTH(1&amp;$A34),F$22)),F34,IF(F34=$AC$12,"",F34)),"")</f>
        <v/>
      </c>
      <c r="AS21" s="141" t="str">
        <f ca="1">IF(AND($AD$5&lt;=DATE(YEAR(Funktion!$A$5),MONTH(1&amp;$A34),G$22),$AI$5&gt;=DATE(YEAR(Funktion!$A$5),MONTH(1&amp;$A34),G$22)),IF(AND(G34=$AC$12,$AD$9&lt;=DATE(YEAR(Funktion!$A$5),MONTH(1&amp;$A34),G$22),$AI$9&gt;=DATE(YEAR(Funktion!$A$5),MONTH(1&amp;$A34),G$22)),G34,IF(G34=$AC$12,"",G34)),"")</f>
        <v/>
      </c>
      <c r="AT21" s="141" t="str">
        <f ca="1">IF(AND($AD$5&lt;=DATE(YEAR(Funktion!$A$5),MONTH(1&amp;$A34),H$22),$AI$5&gt;=DATE(YEAR(Funktion!$A$5),MONTH(1&amp;$A34),H$22)),IF(AND(H34=$AC$12,$AD$9&lt;=DATE(YEAR(Funktion!$A$5),MONTH(1&amp;$A34),H$22),$AI$9&gt;=DATE(YEAR(Funktion!$A$5),MONTH(1&amp;$A34),H$22)),H34,IF(H34=$AC$12,"",H34)),"")</f>
        <v/>
      </c>
      <c r="AU21" s="141" t="str">
        <f ca="1">IF(AND($AD$5&lt;=DATE(YEAR(Funktion!$A$5),MONTH(1&amp;$A34),I$22),$AI$5&gt;=DATE(YEAR(Funktion!$A$5),MONTH(1&amp;$A34),I$22)),IF(AND(I34=$AC$12,$AD$9&lt;=DATE(YEAR(Funktion!$A$5),MONTH(1&amp;$A34),I$22),$AI$9&gt;=DATE(YEAR(Funktion!$A$5),MONTH(1&amp;$A34),I$22)),I34,IF(I34=$AC$12,"",I34)),"")</f>
        <v/>
      </c>
      <c r="AV21" s="141" t="str">
        <f ca="1">IF(AND($AD$5&lt;=DATE(YEAR(Funktion!$A$5),MONTH(1&amp;$A34),J$22),$AI$5&gt;=DATE(YEAR(Funktion!$A$5),MONTH(1&amp;$A34),J$22)),IF(AND(J34=$AC$12,$AD$9&lt;=DATE(YEAR(Funktion!$A$5),MONTH(1&amp;$A34),J$22),$AI$9&gt;=DATE(YEAR(Funktion!$A$5),MONTH(1&amp;$A34),J$22)),J34,IF(J34=$AC$12,"",J34)),"")</f>
        <v/>
      </c>
      <c r="AW21" s="141" t="str">
        <f ca="1">IF(AND($AD$5&lt;=DATE(YEAR(Funktion!$A$5),MONTH(1&amp;$A34),K$22),$AI$5&gt;=DATE(YEAR(Funktion!$A$5),MONTH(1&amp;$A34),K$22)),IF(AND(K34=$AC$12,$AD$9&lt;=DATE(YEAR(Funktion!$A$5),MONTH(1&amp;$A34),K$22),$AI$9&gt;=DATE(YEAR(Funktion!$A$5),MONTH(1&amp;$A34),K$22)),K34,IF(K34=$AC$12,"",K34)),"")</f>
        <v/>
      </c>
      <c r="AX21" s="141" t="str">
        <f ca="1">IF(AND($AD$5&lt;=DATE(YEAR(Funktion!$A$5),MONTH(1&amp;$A34),L$22),$AI$5&gt;=DATE(YEAR(Funktion!$A$5),MONTH(1&amp;$A34),L$22)),IF(AND(L34=$AC$12,$AD$9&lt;=DATE(YEAR(Funktion!$A$5),MONTH(1&amp;$A34),L$22),$AI$9&gt;=DATE(YEAR(Funktion!$A$5),MONTH(1&amp;$A34),L$22)),L34,IF(L34=$AC$12,"",L34)),"")</f>
        <v/>
      </c>
      <c r="AY21" s="141" t="str">
        <f ca="1">IF(AND($AD$5&lt;=DATE(YEAR(Funktion!$A$5),MONTH(1&amp;$A34),M$22),$AI$5&gt;=DATE(YEAR(Funktion!$A$5),MONTH(1&amp;$A34),M$22)),IF(AND(M34=$AC$12,$AD$9&lt;=DATE(YEAR(Funktion!$A$5),MONTH(1&amp;$A34),M$22),$AI$9&gt;=DATE(YEAR(Funktion!$A$5),MONTH(1&amp;$A34),M$22)),M34,IF(M34=$AC$12,"",M34)),"")</f>
        <v/>
      </c>
      <c r="AZ21" s="141" t="str">
        <f ca="1">IF(AND($AD$5&lt;=DATE(YEAR(Funktion!$A$5),MONTH(1&amp;$A34),N$22),$AI$5&gt;=DATE(YEAR(Funktion!$A$5),MONTH(1&amp;$A34),N$22)),IF(AND(N34=$AC$12,$AD$9&lt;=DATE(YEAR(Funktion!$A$5),MONTH(1&amp;$A34),N$22),$AI$9&gt;=DATE(YEAR(Funktion!$A$5),MONTH(1&amp;$A34),N$22)),N34,IF(N34=$AC$12,"",N34)),"")</f>
        <v/>
      </c>
      <c r="BA21" s="141" t="str">
        <f ca="1">IF(AND($AD$5&lt;=DATE(YEAR(Funktion!$A$5),MONTH(1&amp;$A34),O$22),$AI$5&gt;=DATE(YEAR(Funktion!$A$5),MONTH(1&amp;$A34),O$22)),IF(AND(O34=$AC$12,$AD$9&lt;=DATE(YEAR(Funktion!$A$5),MONTH(1&amp;$A34),O$22),$AI$9&gt;=DATE(YEAR(Funktion!$A$5),MONTH(1&amp;$A34),O$22)),O34,IF(O34=$AC$12,"",O34)),"")</f>
        <v/>
      </c>
      <c r="BB21" s="141" t="str">
        <f ca="1">IF(AND($AD$5&lt;=DATE(YEAR(Funktion!$A$5),MONTH(1&amp;$A34),P$22),$AI$5&gt;=DATE(YEAR(Funktion!$A$5),MONTH(1&amp;$A34),P$22)),IF(AND(P34=$AC$12,$AD$9&lt;=DATE(YEAR(Funktion!$A$5),MONTH(1&amp;$A34),P$22),$AI$9&gt;=DATE(YEAR(Funktion!$A$5),MONTH(1&amp;$A34),P$22)),P34,IF(P34=$AC$12,"",P34)),"")</f>
        <v/>
      </c>
      <c r="BC21" s="141" t="str">
        <f ca="1">IF(AND($AD$5&lt;=DATE(YEAR(Funktion!$A$5),MONTH(1&amp;$A34),Q$22),$AI$5&gt;=DATE(YEAR(Funktion!$A$5),MONTH(1&amp;$A34),Q$22)),IF(AND(Q34=$AC$12,$AD$9&lt;=DATE(YEAR(Funktion!$A$5),MONTH(1&amp;$A34),Q$22),$AI$9&gt;=DATE(YEAR(Funktion!$A$5),MONTH(1&amp;$A34),Q$22)),Q34,IF(Q34=$AC$12,"",Q34)),"")</f>
        <v/>
      </c>
      <c r="BD21" s="141" t="str">
        <f ca="1">IF(AND($AD$5&lt;=DATE(YEAR(Funktion!$A$5),MONTH(1&amp;$A34),R$22),$AI$5&gt;=DATE(YEAR(Funktion!$A$5),MONTH(1&amp;$A34),R$22)),IF(AND(R34=$AC$12,$AD$9&lt;=DATE(YEAR(Funktion!$A$5),MONTH(1&amp;$A34),R$22),$AI$9&gt;=DATE(YEAR(Funktion!$A$5),MONTH(1&amp;$A34),R$22)),R34,IF(R34=$AC$12,"",R34)),"")</f>
        <v/>
      </c>
      <c r="BE21" s="141" t="str">
        <f ca="1">IF(AND($AD$5&lt;=DATE(YEAR(Funktion!$A$5),MONTH(1&amp;$A34),S$22),$AI$5&gt;=DATE(YEAR(Funktion!$A$5),MONTH(1&amp;$A34),S$22)),IF(AND(S34=$AC$12,$AD$9&lt;=DATE(YEAR(Funktion!$A$5),MONTH(1&amp;$A34),S$22),$AI$9&gt;=DATE(YEAR(Funktion!$A$5),MONTH(1&amp;$A34),S$22)),S34,IF(S34=$AC$12,"",S34)),"")</f>
        <v/>
      </c>
      <c r="BF21" s="141" t="str">
        <f ca="1">IF(AND($AD$5&lt;=DATE(YEAR(Funktion!$A$5),MONTH(1&amp;$A34),T$22),$AI$5&gt;=DATE(YEAR(Funktion!$A$5),MONTH(1&amp;$A34),T$22)),IF(AND(T34=$AC$12,$AD$9&lt;=DATE(YEAR(Funktion!$A$5),MONTH(1&amp;$A34),T$22),$AI$9&gt;=DATE(YEAR(Funktion!$A$5),MONTH(1&amp;$A34),T$22)),T34,IF(T34=$AC$12,"",T34)),"")</f>
        <v/>
      </c>
      <c r="BG21" s="141" t="str">
        <f ca="1">IF(AND($AD$5&lt;=DATE(YEAR(Funktion!$A$5),MONTH(1&amp;$A34),U$22),$AI$5&gt;=DATE(YEAR(Funktion!$A$5),MONTH(1&amp;$A34),U$22)),IF(AND(U34=$AC$12,$AD$9&lt;=DATE(YEAR(Funktion!$A$5),MONTH(1&amp;$A34),U$22),$AI$9&gt;=DATE(YEAR(Funktion!$A$5),MONTH(1&amp;$A34),U$22)),U34,IF(U34=$AC$12,"",U34)),"")</f>
        <v/>
      </c>
      <c r="BH21" s="141" t="str">
        <f ca="1">IF(AND($AD$5&lt;=DATE(YEAR(Funktion!$A$5),MONTH(1&amp;$A34),V$22),$AI$5&gt;=DATE(YEAR(Funktion!$A$5),MONTH(1&amp;$A34),V$22)),IF(AND(V34=$AC$12,$AD$9&lt;=DATE(YEAR(Funktion!$A$5),MONTH(1&amp;$A34),V$22),$AI$9&gt;=DATE(YEAR(Funktion!$A$5),MONTH(1&amp;$A34),V$22)),V34,IF(V34=$AC$12,"",V34)),"")</f>
        <v/>
      </c>
      <c r="BI21" s="141" t="str">
        <f ca="1">IF(AND($AD$5&lt;=DATE(YEAR(Funktion!$A$5),MONTH(1&amp;$A34),W$22),$AI$5&gt;=DATE(YEAR(Funktion!$A$5),MONTH(1&amp;$A34),W$22)),IF(AND(W34=$AC$12,$AD$9&lt;=DATE(YEAR(Funktion!$A$5),MONTH(1&amp;$A34),W$22),$AI$9&gt;=DATE(YEAR(Funktion!$A$5),MONTH(1&amp;$A34),W$22)),W34,IF(W34=$AC$12,"",W34)),"")</f>
        <v/>
      </c>
      <c r="BJ21" s="141" t="str">
        <f ca="1">IF(AND($AD$5&lt;=DATE(YEAR(Funktion!$A$5),MONTH(1&amp;$A34),X$22),$AI$5&gt;=DATE(YEAR(Funktion!$A$5),MONTH(1&amp;$A34),X$22)),IF(AND(X34=$AC$12,$AD$9&lt;=DATE(YEAR(Funktion!$A$5),MONTH(1&amp;$A34),X$22),$AI$9&gt;=DATE(YEAR(Funktion!$A$5),MONTH(1&amp;$A34),X$22)),X34,IF(X34=$AC$12,"",X34)),"")</f>
        <v/>
      </c>
      <c r="BK21" s="141" t="str">
        <f ca="1">IF(AND($AD$5&lt;=DATE(YEAR(Funktion!$A$5),MONTH(1&amp;$A34),Y$22),$AI$5&gt;=DATE(YEAR(Funktion!$A$5),MONTH(1&amp;$A34),Y$22)),IF(AND(Y34=$AC$12,$AD$9&lt;=DATE(YEAR(Funktion!$A$5),MONTH(1&amp;$A34),Y$22),$AI$9&gt;=DATE(YEAR(Funktion!$A$5),MONTH(1&amp;$A34),Y$22)),Y34,IF(Y34=$AC$12,"",Y34)),"")</f>
        <v/>
      </c>
      <c r="BL21" s="141" t="str">
        <f ca="1">IF(AND($AD$5&lt;=DATE(YEAR(Funktion!$A$5),MONTH(1&amp;$A34),Z$22),$AI$5&gt;=DATE(YEAR(Funktion!$A$5),MONTH(1&amp;$A34),Z$22)),IF(AND(Z34=$AC$12,$AD$9&lt;=DATE(YEAR(Funktion!$A$5),MONTH(1&amp;$A34),Z$22),$AI$9&gt;=DATE(YEAR(Funktion!$A$5),MONTH(1&amp;$A34),Z$22)),Z34,IF(Z34=$AC$12,"",Z34)),"")</f>
        <v/>
      </c>
      <c r="BM21" s="141" t="str">
        <f ca="1">IF(AND($AD$5&lt;=DATE(YEAR(Funktion!$A$5),MONTH(1&amp;$A34),AA$22),$AI$5&gt;=DATE(YEAR(Funktion!$A$5),MONTH(1&amp;$A34),AA$22)),IF(AND(AA34=$AC$12,$AD$9&lt;=DATE(YEAR(Funktion!$A$5),MONTH(1&amp;$A34),AA$22),$AI$9&gt;=DATE(YEAR(Funktion!$A$5),MONTH(1&amp;$A34),AA$22)),AA34,IF(AA34=$AC$12,"",AA34)),"")</f>
        <v/>
      </c>
      <c r="BN21" s="141" t="str">
        <f ca="1">IF(AND($AD$5&lt;=DATE(YEAR(Funktion!$A$5),MONTH(1&amp;$A34),AB$22),$AI$5&gt;=DATE(YEAR(Funktion!$A$5),MONTH(1&amp;$A34),AB$22)),IF(AND(AB34=$AC$12,$AD$9&lt;=DATE(YEAR(Funktion!$A$5),MONTH(1&amp;$A34),AB$22),$AI$9&gt;=DATE(YEAR(Funktion!$A$5),MONTH(1&amp;$A34),AB$22)),AB34,IF(AB34=$AC$12,"",AB34)),"")</f>
        <v/>
      </c>
      <c r="BO21" s="141" t="str">
        <f ca="1">IF(AND($AD$5&lt;=DATE(YEAR(Funktion!$A$5),MONTH(1&amp;$A34),AC$22),$AI$5&gt;=DATE(YEAR(Funktion!$A$5),MONTH(1&amp;$A34),AC$22)),IF(AND(AC34=$AC$12,$AD$9&lt;=DATE(YEAR(Funktion!$A$5),MONTH(1&amp;$A34),AC$22),$AI$9&gt;=DATE(YEAR(Funktion!$A$5),MONTH(1&amp;$A34),AC$22)),AC34,IF(AC34=$AC$12,"",AC34)),"")</f>
        <v/>
      </c>
      <c r="BP21" s="141" t="str">
        <f ca="1">IF(AND($AD$5&lt;=DATE(YEAR(Funktion!$A$5),MONTH(1&amp;$A34),AD$22),$AI$5&gt;=DATE(YEAR(Funktion!$A$5),MONTH(1&amp;$A34),AD$22)),IF(AND(AD34=$AC$12,$AD$9&lt;=DATE(YEAR(Funktion!$A$5),MONTH(1&amp;$A34),AD$22),$AI$9&gt;=DATE(YEAR(Funktion!$A$5),MONTH(1&amp;$A34),AD$22)),AD34,IF(AD34=$AC$12,"",AD34)),"")</f>
        <v/>
      </c>
      <c r="BQ21" s="141" t="str">
        <f ca="1">IF(AND($AD$5&lt;=DATE(YEAR(Funktion!$A$5),MONTH(1&amp;$A34),AE$22),$AI$5&gt;=DATE(YEAR(Funktion!$A$5),MONTH(1&amp;$A34),AE$22)),IF(AND(AE34=$AC$12,$AD$9&lt;=DATE(YEAR(Funktion!$A$5),MONTH(1&amp;$A34),AE$22),$AI$9&gt;=DATE(YEAR(Funktion!$A$5),MONTH(1&amp;$A34),AE$22)),AE34,IF(AE34=$AC$12,"",AE34)),"")</f>
        <v/>
      </c>
      <c r="BR21" s="141" t="str">
        <f ca="1">IF(AND($AD$5&lt;=DATE(YEAR(Funktion!$A$5),MONTH(1&amp;$A34),AF$22),$AI$5&gt;=DATE(YEAR(Funktion!$A$5),MONTH(1&amp;$A34),AF$22)),IF(AND(AF34=$AC$12,$AD$9&lt;=DATE(YEAR(Funktion!$A$5),MONTH(1&amp;$A34),AF$22),$AI$9&gt;=DATE(YEAR(Funktion!$A$5),MONTH(1&amp;$A34),AF$22)),AF34,IF(AF34=$AC$12,"",AF34)),"")</f>
        <v/>
      </c>
      <c r="BS21" s="8"/>
    </row>
    <row r="22" spans="1:71" ht="14.1" customHeight="1" x14ac:dyDescent="0.25">
      <c r="A22" s="59" t="s">
        <v>59</v>
      </c>
      <c r="B22" s="1">
        <v>1</v>
      </c>
      <c r="C22" s="1">
        <v>2</v>
      </c>
      <c r="D22" s="1">
        <v>3</v>
      </c>
      <c r="E22" s="1">
        <v>4</v>
      </c>
      <c r="F22" s="1">
        <v>5</v>
      </c>
      <c r="G22" s="1">
        <v>6</v>
      </c>
      <c r="H22" s="1">
        <v>7</v>
      </c>
      <c r="I22" s="1">
        <v>8</v>
      </c>
      <c r="J22" s="1">
        <v>9</v>
      </c>
      <c r="K22" s="1">
        <v>10</v>
      </c>
      <c r="L22" s="1">
        <v>11</v>
      </c>
      <c r="M22" s="1">
        <v>12</v>
      </c>
      <c r="N22" s="1">
        <v>13</v>
      </c>
      <c r="O22" s="1">
        <v>14</v>
      </c>
      <c r="P22" s="1">
        <v>15</v>
      </c>
      <c r="Q22" s="1">
        <v>16</v>
      </c>
      <c r="R22" s="1">
        <v>17</v>
      </c>
      <c r="S22" s="1">
        <v>18</v>
      </c>
      <c r="T22" s="1">
        <v>19</v>
      </c>
      <c r="U22" s="1">
        <v>20</v>
      </c>
      <c r="V22" s="1">
        <v>21</v>
      </c>
      <c r="W22" s="1">
        <v>22</v>
      </c>
      <c r="X22" s="1">
        <v>23</v>
      </c>
      <c r="Y22" s="1">
        <v>24</v>
      </c>
      <c r="Z22" s="1">
        <v>25</v>
      </c>
      <c r="AA22" s="1">
        <v>26</v>
      </c>
      <c r="AB22" s="1">
        <v>27</v>
      </c>
      <c r="AC22" s="1">
        <v>28</v>
      </c>
      <c r="AD22" s="1">
        <v>29</v>
      </c>
      <c r="AE22" s="1">
        <v>30</v>
      </c>
      <c r="AF22" s="102">
        <v>31</v>
      </c>
      <c r="AG22" s="103" t="str">
        <f>AC14</f>
        <v>X</v>
      </c>
      <c r="AH22" s="1" t="str">
        <f>AC15</f>
        <v>Kur</v>
      </c>
      <c r="AI22" s="1" t="str">
        <f>AC16</f>
        <v>K</v>
      </c>
      <c r="AJ22" s="1" t="str">
        <f>AC17</f>
        <v>U</v>
      </c>
      <c r="AK22" s="1" t="str">
        <f>AL14</f>
        <v>Fu</v>
      </c>
      <c r="AL22" s="1" t="str">
        <f>AL15</f>
        <v>R</v>
      </c>
      <c r="AM22" s="9" t="s">
        <v>19</v>
      </c>
      <c r="AN22" s="140">
        <f>B22</f>
        <v>1</v>
      </c>
      <c r="AO22" s="140">
        <f t="shared" ref="AO22:BI22" si="0">C22</f>
        <v>2</v>
      </c>
      <c r="AP22" s="140">
        <f t="shared" si="0"/>
        <v>3</v>
      </c>
      <c r="AQ22" s="140">
        <f t="shared" si="0"/>
        <v>4</v>
      </c>
      <c r="AR22" s="140">
        <f t="shared" si="0"/>
        <v>5</v>
      </c>
      <c r="AS22" s="140">
        <f t="shared" si="0"/>
        <v>6</v>
      </c>
      <c r="AT22" s="140">
        <f t="shared" si="0"/>
        <v>7</v>
      </c>
      <c r="AU22" s="140">
        <f t="shared" si="0"/>
        <v>8</v>
      </c>
      <c r="AV22" s="140">
        <f t="shared" si="0"/>
        <v>9</v>
      </c>
      <c r="AW22" s="140">
        <f t="shared" si="0"/>
        <v>10</v>
      </c>
      <c r="AX22" s="140">
        <f t="shared" si="0"/>
        <v>11</v>
      </c>
      <c r="AY22" s="140">
        <f t="shared" si="0"/>
        <v>12</v>
      </c>
      <c r="AZ22" s="140">
        <f t="shared" si="0"/>
        <v>13</v>
      </c>
      <c r="BA22" s="140">
        <f t="shared" si="0"/>
        <v>14</v>
      </c>
      <c r="BB22" s="140">
        <f t="shared" si="0"/>
        <v>15</v>
      </c>
      <c r="BC22" s="140">
        <f t="shared" si="0"/>
        <v>16</v>
      </c>
      <c r="BD22" s="140">
        <f t="shared" si="0"/>
        <v>17</v>
      </c>
      <c r="BE22" s="140">
        <f t="shared" si="0"/>
        <v>18</v>
      </c>
      <c r="BF22" s="140">
        <f t="shared" si="0"/>
        <v>19</v>
      </c>
      <c r="BG22" s="140">
        <f t="shared" si="0"/>
        <v>20</v>
      </c>
      <c r="BH22" s="140">
        <f t="shared" si="0"/>
        <v>21</v>
      </c>
      <c r="BI22" s="140">
        <f t="shared" si="0"/>
        <v>22</v>
      </c>
      <c r="BJ22" s="140">
        <f t="shared" ref="BJ22" si="1">X22</f>
        <v>23</v>
      </c>
      <c r="BK22" s="140">
        <f t="shared" ref="BK22" si="2">Y22</f>
        <v>24</v>
      </c>
      <c r="BL22" s="140">
        <f t="shared" ref="BL22" si="3">Z22</f>
        <v>25</v>
      </c>
      <c r="BM22" s="140">
        <f t="shared" ref="BM22" si="4">AA22</f>
        <v>26</v>
      </c>
      <c r="BN22" s="140">
        <f t="shared" ref="BN22" si="5">AB22</f>
        <v>27</v>
      </c>
      <c r="BO22" s="140">
        <f t="shared" ref="BO22" si="6">AC22</f>
        <v>28</v>
      </c>
      <c r="BP22" s="140">
        <f t="shared" ref="BP22" si="7">AD22</f>
        <v>29</v>
      </c>
      <c r="BQ22" s="140">
        <f t="shared" ref="BQ22:BR22" si="8">AE22</f>
        <v>30</v>
      </c>
      <c r="BR22" s="140">
        <f t="shared" si="8"/>
        <v>31</v>
      </c>
    </row>
    <row r="23" spans="1:71" ht="14.1" customHeight="1" x14ac:dyDescent="0.2">
      <c r="A23" s="9" t="s">
        <v>15</v>
      </c>
      <c r="B23" s="142" t="s">
        <v>89</v>
      </c>
      <c r="C23" s="119"/>
      <c r="D23" s="119"/>
      <c r="E23" s="119"/>
      <c r="F23" s="119"/>
      <c r="G23" s="119"/>
      <c r="H23" s="142" t="s">
        <v>87</v>
      </c>
      <c r="I23" s="142" t="s">
        <v>88</v>
      </c>
      <c r="J23" s="119"/>
      <c r="K23" s="119"/>
      <c r="L23" s="119"/>
      <c r="M23" s="119"/>
      <c r="N23" s="119"/>
      <c r="O23" s="142" t="s">
        <v>87</v>
      </c>
      <c r="P23" s="142" t="s">
        <v>88</v>
      </c>
      <c r="Q23" s="119"/>
      <c r="R23" s="119"/>
      <c r="S23" s="119"/>
      <c r="T23" s="119"/>
      <c r="U23" s="119"/>
      <c r="V23" s="142" t="s">
        <v>87</v>
      </c>
      <c r="W23" s="142" t="s">
        <v>88</v>
      </c>
      <c r="X23" s="119"/>
      <c r="Y23" s="119"/>
      <c r="Z23" s="119"/>
      <c r="AA23" s="119"/>
      <c r="AB23" s="119"/>
      <c r="AC23" s="142" t="s">
        <v>87</v>
      </c>
      <c r="AD23" s="142" t="s">
        <v>88</v>
      </c>
      <c r="AE23" s="119"/>
      <c r="AF23" s="149"/>
      <c r="AG23" s="126">
        <f ca="1">COUNTIF($AN23:$BR23,AG$22)</f>
        <v>0</v>
      </c>
      <c r="AH23" s="127">
        <f ca="1">COUNTIF($AN23:$BR23,AH$22)</f>
        <v>0</v>
      </c>
      <c r="AI23" s="127">
        <f ca="1">COUNTIF($AN23:$BR23,AI$22)</f>
        <v>0</v>
      </c>
      <c r="AJ23" s="127">
        <f ca="1">COUNTIF($AN23:$BR23,AJ$22)</f>
        <v>0</v>
      </c>
      <c r="AK23" s="128">
        <f t="shared" ref="AI23:AL34" ca="1" si="9">COUNTIF($AN23:$BR23,AK$22)</f>
        <v>0</v>
      </c>
      <c r="AL23" s="128">
        <f t="shared" ca="1" si="9"/>
        <v>0</v>
      </c>
      <c r="AM23" s="10" t="str">
        <f>IF(ISBLANK($AI$5),"",SUM(AG23:AJ23))</f>
        <v/>
      </c>
      <c r="AN23" s="141" t="str">
        <f ca="1">IF(AND($AD$5&lt;=DATE(YEAR(Funktion!$A$5),MONTH(1&amp;$A23),B$22),$AI$5&gt;=DATE(YEAR(Funktion!$A$5),MONTH(1&amp;$A23),B$22)),IF(AND(B23=$AC$12,$AD$9&lt;=DATE(YEAR(Funktion!$A$5),MONTH(1&amp;$A23),B$22),$AI$9&gt;=DATE(YEAR(Funktion!$A$5),MONTH(1&amp;$A23),B$22),SUM(COUNTIF($AN$8:AN8,$AC$12))&lt;=$AM$9),"U",IF(AND(B23=$AC$12,$AD$9&lt;=DATE(YEAR(Funktion!$A$5),MONTH(1&amp;$A23),B$22),$AI$9&gt;=DATE(YEAR(Funktion!$A$5),MONTH(1&amp;$A23),B$22),AN8=$AC$12),"U",B23)),"")</f>
        <v/>
      </c>
      <c r="AO23" s="141" t="str">
        <f ca="1">IF(AND($AD$5&lt;=DATE(YEAR(Funktion!$A$5),MONTH(1&amp;$A23),C$22),$AI$5&gt;=DATE(YEAR(Funktion!$A$5),MONTH(1&amp;$A23),C$22)),IF(AND(C23=$AC$12,$AD$9&lt;=DATE(YEAR(Funktion!$A$5),MONTH(1&amp;$A23),C$22),$AI$9&gt;=DATE(YEAR(Funktion!$A$5),MONTH(1&amp;$A23),C$22),SUM(COUNTIF($AN$8:AO8,$AC$12))&lt;=$AM$9),"U",IF(AND(C23=$AC$12,$AD$9&lt;=DATE(YEAR(Funktion!$A$5),MONTH(1&amp;$A23),C$22),$AI$9&gt;=DATE(YEAR(Funktion!$A$5),MONTH(1&amp;$A23),C$22),AO8=$AC$12),"U",C23)),"")</f>
        <v/>
      </c>
      <c r="AP23" s="141" t="str">
        <f ca="1">IF(AND($AD$5&lt;=DATE(YEAR(Funktion!$A$5),MONTH(1&amp;$A23),D$22),$AI$5&gt;=DATE(YEAR(Funktion!$A$5),MONTH(1&amp;$A23),D$22)),IF(AND(D23=$AC$12,$AD$9&lt;=DATE(YEAR(Funktion!$A$5),MONTH(1&amp;$A23),D$22),$AI$9&gt;=DATE(YEAR(Funktion!$A$5),MONTH(1&amp;$A23),D$22),SUM(COUNTIF($AN$8:AP8,$AC$12))&lt;=$AM$9),"U",IF(AND(D23=$AC$12,$AD$9&lt;=DATE(YEAR(Funktion!$A$5),MONTH(1&amp;$A23),D$22),$AI$9&gt;=DATE(YEAR(Funktion!$A$5),MONTH(1&amp;$A23),D$22),AP8=$AC$12),"U",D23)),"")</f>
        <v/>
      </c>
      <c r="AQ23" s="141" t="str">
        <f ca="1">IF(AND($AD$5&lt;=DATE(YEAR(Funktion!$A$5),MONTH(1&amp;$A23),E$22),$AI$5&gt;=DATE(YEAR(Funktion!$A$5),MONTH(1&amp;$A23),E$22)),IF(AND(E23=$AC$12,$AD$9&lt;=DATE(YEAR(Funktion!$A$5),MONTH(1&amp;$A23),E$22),$AI$9&gt;=DATE(YEAR(Funktion!$A$5),MONTH(1&amp;$A23),E$22),SUM(COUNTIF($AN$8:AQ8,$AC$12))&lt;=$AM$9),"U",IF(AND(E23=$AC$12,$AD$9&lt;=DATE(YEAR(Funktion!$A$5),MONTH(1&amp;$A23),E$22),$AI$9&gt;=DATE(YEAR(Funktion!$A$5),MONTH(1&amp;$A23),E$22),AQ8=$AC$12),"U",E23)),"")</f>
        <v/>
      </c>
      <c r="AR23" s="141" t="str">
        <f ca="1">IF(AND($AD$5&lt;=DATE(YEAR(Funktion!$A$5),MONTH(1&amp;$A23),F$22),$AI$5&gt;=DATE(YEAR(Funktion!$A$5),MONTH(1&amp;$A23),F$22)),IF(AND(F23=$AC$12,$AD$9&lt;=DATE(YEAR(Funktion!$A$5),MONTH(1&amp;$A23),F$22),$AI$9&gt;=DATE(YEAR(Funktion!$A$5),MONTH(1&amp;$A23),F$22),SUM(COUNTIF($AN$8:AR8,$AC$12))&lt;=$AM$9),"U",IF(AND(F23=$AC$12,$AD$9&lt;=DATE(YEAR(Funktion!$A$5),MONTH(1&amp;$A23),F$22),$AI$9&gt;=DATE(YEAR(Funktion!$A$5),MONTH(1&amp;$A23),F$22),AR8=$AC$12),"U",F23)),"")</f>
        <v/>
      </c>
      <c r="AS23" s="141" t="str">
        <f ca="1">IF(AND($AD$5&lt;=DATE(YEAR(Funktion!$A$5),MONTH(1&amp;$A23),G$22),$AI$5&gt;=DATE(YEAR(Funktion!$A$5),MONTH(1&amp;$A23),G$22)),IF(AND(G23=$AC$12,$AD$9&lt;=DATE(YEAR(Funktion!$A$5),MONTH(1&amp;$A23),G$22),$AI$9&gt;=DATE(YEAR(Funktion!$A$5),MONTH(1&amp;$A23),G$22),SUM(COUNTIF($AN$8:AS8,$AC$12))&lt;=$AM$9),"U",IF(AND(G23=$AC$12,$AD$9&lt;=DATE(YEAR(Funktion!$A$5),MONTH(1&amp;$A23),G$22),$AI$9&gt;=DATE(YEAR(Funktion!$A$5),MONTH(1&amp;$A23),G$22),AS8=$AC$12),"U",G23)),"")</f>
        <v/>
      </c>
      <c r="AT23" s="141" t="str">
        <f ca="1">IF(AND($AD$5&lt;=DATE(YEAR(Funktion!$A$5),MONTH(1&amp;$A23),H$22),$AI$5&gt;=DATE(YEAR(Funktion!$A$5),MONTH(1&amp;$A23),H$22)),IF(AND(H23=$AC$12,$AD$9&lt;=DATE(YEAR(Funktion!$A$5),MONTH(1&amp;$A23),H$22),$AI$9&gt;=DATE(YEAR(Funktion!$A$5),MONTH(1&amp;$A23),H$22),SUM(COUNTIF($AN$8:AT8,$AC$12))&lt;=$AM$9),"U",IF(AND(H23=$AC$12,$AD$9&lt;=DATE(YEAR(Funktion!$A$5),MONTH(1&amp;$A23),H$22),$AI$9&gt;=DATE(YEAR(Funktion!$A$5),MONTH(1&amp;$A23),H$22),AT8=$AC$12),"U",H23)),"")</f>
        <v/>
      </c>
      <c r="AU23" s="141" t="str">
        <f ca="1">IF(AND($AD$5&lt;=DATE(YEAR(Funktion!$A$5),MONTH(1&amp;$A23),I$22),$AI$5&gt;=DATE(YEAR(Funktion!$A$5),MONTH(1&amp;$A23),I$22)),IF(AND(I23=$AC$12,$AD$9&lt;=DATE(YEAR(Funktion!$A$5),MONTH(1&amp;$A23),I$22),$AI$9&gt;=DATE(YEAR(Funktion!$A$5),MONTH(1&amp;$A23),I$22),SUM(COUNTIF($AN$8:AU8,$AC$12))&lt;=$AM$9),"U",IF(AND(I23=$AC$12,$AD$9&lt;=DATE(YEAR(Funktion!$A$5),MONTH(1&amp;$A23),I$22),$AI$9&gt;=DATE(YEAR(Funktion!$A$5),MONTH(1&amp;$A23),I$22),AU8=$AC$12),"U",I23)),"")</f>
        <v/>
      </c>
      <c r="AV23" s="141" t="str">
        <f ca="1">IF(AND($AD$5&lt;=DATE(YEAR(Funktion!$A$5),MONTH(1&amp;$A23),J$22),$AI$5&gt;=DATE(YEAR(Funktion!$A$5),MONTH(1&amp;$A23),J$22)),IF(AND(J23=$AC$12,$AD$9&lt;=DATE(YEAR(Funktion!$A$5),MONTH(1&amp;$A23),J$22),$AI$9&gt;=DATE(YEAR(Funktion!$A$5),MONTH(1&amp;$A23),J$22),SUM(COUNTIF($AN$8:AV8,$AC$12))&lt;=$AM$9),"U",IF(AND(J23=$AC$12,$AD$9&lt;=DATE(YEAR(Funktion!$A$5),MONTH(1&amp;$A23),J$22),$AI$9&gt;=DATE(YEAR(Funktion!$A$5),MONTH(1&amp;$A23),J$22),AV8=$AC$12),"U",J23)),"")</f>
        <v/>
      </c>
      <c r="AW23" s="141" t="str">
        <f ca="1">IF(AND($AD$5&lt;=DATE(YEAR(Funktion!$A$5),MONTH(1&amp;$A23),K$22),$AI$5&gt;=DATE(YEAR(Funktion!$A$5),MONTH(1&amp;$A23),K$22)),IF(AND(K23=$AC$12,$AD$9&lt;=DATE(YEAR(Funktion!$A$5),MONTH(1&amp;$A23),K$22),$AI$9&gt;=DATE(YEAR(Funktion!$A$5),MONTH(1&amp;$A23),K$22),SUM(COUNTIF($AN$8:AW8,$AC$12))&lt;=$AM$9),"U",IF(AND(K23=$AC$12,$AD$9&lt;=DATE(YEAR(Funktion!$A$5),MONTH(1&amp;$A23),K$22),$AI$9&gt;=DATE(YEAR(Funktion!$A$5),MONTH(1&amp;$A23),K$22),AW8=$AC$12),"U",K23)),"")</f>
        <v/>
      </c>
      <c r="AX23" s="141" t="str">
        <f ca="1">IF(AND($AD$5&lt;=DATE(YEAR(Funktion!$A$5),MONTH(1&amp;$A23),L$22),$AI$5&gt;=DATE(YEAR(Funktion!$A$5),MONTH(1&amp;$A23),L$22)),IF(AND(L23=$AC$12,$AD$9&lt;=DATE(YEAR(Funktion!$A$5),MONTH(1&amp;$A23),L$22),$AI$9&gt;=DATE(YEAR(Funktion!$A$5),MONTH(1&amp;$A23),L$22),SUM(COUNTIF($AN$8:AX8,$AC$12))&lt;=$AM$9),"U",IF(AND(L23=$AC$12,$AD$9&lt;=DATE(YEAR(Funktion!$A$5),MONTH(1&amp;$A23),L$22),$AI$9&gt;=DATE(YEAR(Funktion!$A$5),MONTH(1&amp;$A23),L$22),AX8=$AC$12),"U",L23)),"")</f>
        <v/>
      </c>
      <c r="AY23" s="141" t="str">
        <f ca="1">IF(AND($AD$5&lt;=DATE(YEAR(Funktion!$A$5),MONTH(1&amp;$A23),M$22),$AI$5&gt;=DATE(YEAR(Funktion!$A$5),MONTH(1&amp;$A23),M$22)),IF(AND(M23=$AC$12,$AD$9&lt;=DATE(YEAR(Funktion!$A$5),MONTH(1&amp;$A23),M$22),$AI$9&gt;=DATE(YEAR(Funktion!$A$5),MONTH(1&amp;$A23),M$22),SUM(COUNTIF($AN$8:AY8,$AC$12))&lt;=$AM$9),"U",IF(AND(M23=$AC$12,$AD$9&lt;=DATE(YEAR(Funktion!$A$5),MONTH(1&amp;$A23),M$22),$AI$9&gt;=DATE(YEAR(Funktion!$A$5),MONTH(1&amp;$A23),M$22),AY8=$AC$12),"U",M23)),"")</f>
        <v/>
      </c>
      <c r="AZ23" s="141" t="str">
        <f ca="1">IF(AND($AD$5&lt;=DATE(YEAR(Funktion!$A$5),MONTH(1&amp;$A23),N$22),$AI$5&gt;=DATE(YEAR(Funktion!$A$5),MONTH(1&amp;$A23),N$22)),IF(AND(N23=$AC$12,$AD$9&lt;=DATE(YEAR(Funktion!$A$5),MONTH(1&amp;$A23),N$22),$AI$9&gt;=DATE(YEAR(Funktion!$A$5),MONTH(1&amp;$A23),N$22),SUM(COUNTIF($AN$8:AZ8,$AC$12))&lt;=$AM$9),"U",IF(AND(N23=$AC$12,$AD$9&lt;=DATE(YEAR(Funktion!$A$5),MONTH(1&amp;$A23),N$22),$AI$9&gt;=DATE(YEAR(Funktion!$A$5),MONTH(1&amp;$A23),N$22),AZ8=$AC$12),"U",N23)),"")</f>
        <v/>
      </c>
      <c r="BA23" s="141" t="str">
        <f ca="1">IF(AND($AD$5&lt;=DATE(YEAR(Funktion!$A$5),MONTH(1&amp;$A23),O$22),$AI$5&gt;=DATE(YEAR(Funktion!$A$5),MONTH(1&amp;$A23),O$22)),IF(AND(O23=$AC$12,$AD$9&lt;=DATE(YEAR(Funktion!$A$5),MONTH(1&amp;$A23),O$22),$AI$9&gt;=DATE(YEAR(Funktion!$A$5),MONTH(1&amp;$A23),O$22),SUM(COUNTIF($AN$8:BA8,$AC$12))&lt;=$AM$9),"U",IF(AND(O23=$AC$12,$AD$9&lt;=DATE(YEAR(Funktion!$A$5),MONTH(1&amp;$A23),O$22),$AI$9&gt;=DATE(YEAR(Funktion!$A$5),MONTH(1&amp;$A23),O$22),BA8=$AC$12),"U",O23)),"")</f>
        <v/>
      </c>
      <c r="BB23" s="141" t="str">
        <f ca="1">IF(AND($AD$5&lt;=DATE(YEAR(Funktion!$A$5),MONTH(1&amp;$A23),P$22),$AI$5&gt;=DATE(YEAR(Funktion!$A$5),MONTH(1&amp;$A23),P$22)),IF(AND(P23=$AC$12,$AD$9&lt;=DATE(YEAR(Funktion!$A$5),MONTH(1&amp;$A23),P$22),$AI$9&gt;=DATE(YEAR(Funktion!$A$5),MONTH(1&amp;$A23),P$22),SUM(COUNTIF($AN$8:BB8,$AC$12))&lt;=$AM$9),"U",IF(AND(P23=$AC$12,$AD$9&lt;=DATE(YEAR(Funktion!$A$5),MONTH(1&amp;$A23),P$22),$AI$9&gt;=DATE(YEAR(Funktion!$A$5),MONTH(1&amp;$A23),P$22),BB8=$AC$12),"U",P23)),"")</f>
        <v/>
      </c>
      <c r="BC23" s="141" t="str">
        <f ca="1">IF(AND($AD$5&lt;=DATE(YEAR(Funktion!$A$5),MONTH(1&amp;$A23),Q$22),$AI$5&gt;=DATE(YEAR(Funktion!$A$5),MONTH(1&amp;$A23),Q$22)),IF(AND(Q23=$AC$12,$AD$9&lt;=DATE(YEAR(Funktion!$A$5),MONTH(1&amp;$A23),Q$22),$AI$9&gt;=DATE(YEAR(Funktion!$A$5),MONTH(1&amp;$A23),Q$22),SUM(COUNTIF($AN$8:BC8,$AC$12))&lt;=$AM$9),"U",IF(AND(Q23=$AC$12,$AD$9&lt;=DATE(YEAR(Funktion!$A$5),MONTH(1&amp;$A23),Q$22),$AI$9&gt;=DATE(YEAR(Funktion!$A$5),MONTH(1&amp;$A23),Q$22),BC8=$AC$12),"U",Q23)),"")</f>
        <v/>
      </c>
      <c r="BD23" s="141" t="str">
        <f ca="1">IF(AND($AD$5&lt;=DATE(YEAR(Funktion!$A$5),MONTH(1&amp;$A23),R$22),$AI$5&gt;=DATE(YEAR(Funktion!$A$5),MONTH(1&amp;$A23),R$22)),IF(AND(R23=$AC$12,$AD$9&lt;=DATE(YEAR(Funktion!$A$5),MONTH(1&amp;$A23),R$22),$AI$9&gt;=DATE(YEAR(Funktion!$A$5),MONTH(1&amp;$A23),R$22),SUM(COUNTIF($AN$8:BD8,$AC$12))&lt;=$AM$9),"U",IF(AND(R23=$AC$12,$AD$9&lt;=DATE(YEAR(Funktion!$A$5),MONTH(1&amp;$A23),R$22),$AI$9&gt;=DATE(YEAR(Funktion!$A$5),MONTH(1&amp;$A23),R$22),BD8=$AC$12),"U",R23)),"")</f>
        <v/>
      </c>
      <c r="BE23" s="141" t="str">
        <f ca="1">IF(AND($AD$5&lt;=DATE(YEAR(Funktion!$A$5),MONTH(1&amp;$A23),S$22),$AI$5&gt;=DATE(YEAR(Funktion!$A$5),MONTH(1&amp;$A23),S$22)),IF(AND(S23=$AC$12,$AD$9&lt;=DATE(YEAR(Funktion!$A$5),MONTH(1&amp;$A23),S$22),$AI$9&gt;=DATE(YEAR(Funktion!$A$5),MONTH(1&amp;$A23),S$22),SUM(COUNTIF($AN$8:BE8,$AC$12))&lt;=$AM$9),"U",IF(AND(S23=$AC$12,$AD$9&lt;=DATE(YEAR(Funktion!$A$5),MONTH(1&amp;$A23),S$22),$AI$9&gt;=DATE(YEAR(Funktion!$A$5),MONTH(1&amp;$A23),S$22),BE8=$AC$12),"U",S23)),"")</f>
        <v/>
      </c>
      <c r="BF23" s="141" t="str">
        <f ca="1">IF(AND($AD$5&lt;=DATE(YEAR(Funktion!$A$5),MONTH(1&amp;$A23),T$22),$AI$5&gt;=DATE(YEAR(Funktion!$A$5),MONTH(1&amp;$A23),T$22)),IF(AND(T23=$AC$12,$AD$9&lt;=DATE(YEAR(Funktion!$A$5),MONTH(1&amp;$A23),T$22),$AI$9&gt;=DATE(YEAR(Funktion!$A$5),MONTH(1&amp;$A23),T$22),SUM(COUNTIF($AN$8:BF8,$AC$12))&lt;=$AM$9),"U",IF(AND(T23=$AC$12,$AD$9&lt;=DATE(YEAR(Funktion!$A$5),MONTH(1&amp;$A23),T$22),$AI$9&gt;=DATE(YEAR(Funktion!$A$5),MONTH(1&amp;$A23),T$22),BF8=$AC$12),"U",T23)),"")</f>
        <v/>
      </c>
      <c r="BG23" s="141" t="str">
        <f ca="1">IF(AND($AD$5&lt;=DATE(YEAR(Funktion!$A$5),MONTH(1&amp;$A23),U$22),$AI$5&gt;=DATE(YEAR(Funktion!$A$5),MONTH(1&amp;$A23),U$22)),IF(AND(U23=$AC$12,$AD$9&lt;=DATE(YEAR(Funktion!$A$5),MONTH(1&amp;$A23),U$22),$AI$9&gt;=DATE(YEAR(Funktion!$A$5),MONTH(1&amp;$A23),U$22),SUM(COUNTIF($AN$8:BG8,$AC$12))&lt;=$AM$9),"U",IF(AND(U23=$AC$12,$AD$9&lt;=DATE(YEAR(Funktion!$A$5),MONTH(1&amp;$A23),U$22),$AI$9&gt;=DATE(YEAR(Funktion!$A$5),MONTH(1&amp;$A23),U$22),BG8=$AC$12),"U",U23)),"")</f>
        <v/>
      </c>
      <c r="BH23" s="141" t="str">
        <f ca="1">IF(AND($AD$5&lt;=DATE(YEAR(Funktion!$A$5),MONTH(1&amp;$A23),V$22),$AI$5&gt;=DATE(YEAR(Funktion!$A$5),MONTH(1&amp;$A23),V$22)),IF(AND(V23=$AC$12,$AD$9&lt;=DATE(YEAR(Funktion!$A$5),MONTH(1&amp;$A23),V$22),$AI$9&gt;=DATE(YEAR(Funktion!$A$5),MONTH(1&amp;$A23),V$22),SUM(COUNTIF($AN$8:BH8,$AC$12))&lt;=$AM$9),"U",IF(AND(V23=$AC$12,$AD$9&lt;=DATE(YEAR(Funktion!$A$5),MONTH(1&amp;$A23),V$22),$AI$9&gt;=DATE(YEAR(Funktion!$A$5),MONTH(1&amp;$A23),V$22),BH8=$AC$12),"U",V23)),"")</f>
        <v/>
      </c>
      <c r="BI23" s="141" t="str">
        <f ca="1">IF(AND($AD$5&lt;=DATE(YEAR(Funktion!$A$5),MONTH(1&amp;$A23),W$22),$AI$5&gt;=DATE(YEAR(Funktion!$A$5),MONTH(1&amp;$A23),W$22)),IF(AND(W23=$AC$12,$AD$9&lt;=DATE(YEAR(Funktion!$A$5),MONTH(1&amp;$A23),W$22),$AI$9&gt;=DATE(YEAR(Funktion!$A$5),MONTH(1&amp;$A23),W$22),SUM(COUNTIF($AN$8:BI8,$AC$12))&lt;=$AM$9),"U",IF(AND(W23=$AC$12,$AD$9&lt;=DATE(YEAR(Funktion!$A$5),MONTH(1&amp;$A23),W$22),$AI$9&gt;=DATE(YEAR(Funktion!$A$5),MONTH(1&amp;$A23),W$22),BI8=$AC$12),"U",W23)),"")</f>
        <v/>
      </c>
      <c r="BJ23" s="141" t="str">
        <f ca="1">IF(AND($AD$5&lt;=DATE(YEAR(Funktion!$A$5),MONTH(1&amp;$A23),X$22),$AI$5&gt;=DATE(YEAR(Funktion!$A$5),MONTH(1&amp;$A23),X$22)),IF(AND(X23=$AC$12,$AD$9&lt;=DATE(YEAR(Funktion!$A$5),MONTH(1&amp;$A23),X$22),$AI$9&gt;=DATE(YEAR(Funktion!$A$5),MONTH(1&amp;$A23),X$22),SUM(COUNTIF($AN$8:BJ8,$AC$12))&lt;=$AM$9),"U",IF(AND(X23=$AC$12,$AD$9&lt;=DATE(YEAR(Funktion!$A$5),MONTH(1&amp;$A23),X$22),$AI$9&gt;=DATE(YEAR(Funktion!$A$5),MONTH(1&amp;$A23),X$22),BJ8=$AC$12),"U",X23)),"")</f>
        <v/>
      </c>
      <c r="BK23" s="141" t="str">
        <f ca="1">IF(AND($AD$5&lt;=DATE(YEAR(Funktion!$A$5),MONTH(1&amp;$A23),Y$22),$AI$5&gt;=DATE(YEAR(Funktion!$A$5),MONTH(1&amp;$A23),Y$22)),IF(AND(Y23=$AC$12,$AD$9&lt;=DATE(YEAR(Funktion!$A$5),MONTH(1&amp;$A23),Y$22),$AI$9&gt;=DATE(YEAR(Funktion!$A$5),MONTH(1&amp;$A23),Y$22),SUM(COUNTIF($AN$8:BK8,$AC$12))&lt;=$AM$9),"U",IF(AND(Y23=$AC$12,$AD$9&lt;=DATE(YEAR(Funktion!$A$5),MONTH(1&amp;$A23),Y$22),$AI$9&gt;=DATE(YEAR(Funktion!$A$5),MONTH(1&amp;$A23),Y$22),BK8=$AC$12),"U",Y23)),"")</f>
        <v/>
      </c>
      <c r="BL23" s="141" t="str">
        <f ca="1">IF(AND($AD$5&lt;=DATE(YEAR(Funktion!$A$5),MONTH(1&amp;$A23),Z$22),$AI$5&gt;=DATE(YEAR(Funktion!$A$5),MONTH(1&amp;$A23),Z$22)),IF(AND(Z23=$AC$12,$AD$9&lt;=DATE(YEAR(Funktion!$A$5),MONTH(1&amp;$A23),Z$22),$AI$9&gt;=DATE(YEAR(Funktion!$A$5),MONTH(1&amp;$A23),Z$22),SUM(COUNTIF($AN$8:BL8,$AC$12))&lt;=$AM$9),"U",IF(AND(Z23=$AC$12,$AD$9&lt;=DATE(YEAR(Funktion!$A$5),MONTH(1&amp;$A23),Z$22),$AI$9&gt;=DATE(YEAR(Funktion!$A$5),MONTH(1&amp;$A23),Z$22),BL8=$AC$12),"U",Z23)),"")</f>
        <v/>
      </c>
      <c r="BM23" s="141" t="str">
        <f ca="1">IF(AND($AD$5&lt;=DATE(YEAR(Funktion!$A$5),MONTH(1&amp;$A23),AA$22),$AI$5&gt;=DATE(YEAR(Funktion!$A$5),MONTH(1&amp;$A23),AA$22)),IF(AND(AA23=$AC$12,$AD$9&lt;=DATE(YEAR(Funktion!$A$5),MONTH(1&amp;$A23),AA$22),$AI$9&gt;=DATE(YEAR(Funktion!$A$5),MONTH(1&amp;$A23),AA$22),SUM(COUNTIF($AN$8:BM8,$AC$12))&lt;=$AM$9),"U",IF(AND(AA23=$AC$12,$AD$9&lt;=DATE(YEAR(Funktion!$A$5),MONTH(1&amp;$A23),AA$22),$AI$9&gt;=DATE(YEAR(Funktion!$A$5),MONTH(1&amp;$A23),AA$22),BM8=$AC$12),"U",AA23)),"")</f>
        <v/>
      </c>
      <c r="BN23" s="141" t="str">
        <f ca="1">IF(AND($AD$5&lt;=DATE(YEAR(Funktion!$A$5),MONTH(1&amp;$A23),AB$22),$AI$5&gt;=DATE(YEAR(Funktion!$A$5),MONTH(1&amp;$A23),AB$22)),IF(AND(AB23=$AC$12,$AD$9&lt;=DATE(YEAR(Funktion!$A$5),MONTH(1&amp;$A23),AB$22),$AI$9&gt;=DATE(YEAR(Funktion!$A$5),MONTH(1&amp;$A23),AB$22),SUM(COUNTIF($AN$8:BN8,$AC$12))&lt;=$AM$9),"U",IF(AND(AB23=$AC$12,$AD$9&lt;=DATE(YEAR(Funktion!$A$5),MONTH(1&amp;$A23),AB$22),$AI$9&gt;=DATE(YEAR(Funktion!$A$5),MONTH(1&amp;$A23),AB$22),BN8=$AC$12),"U",AB23)),"")</f>
        <v/>
      </c>
      <c r="BO23" s="141" t="str">
        <f ca="1">IF(AND($AD$5&lt;=DATE(YEAR(Funktion!$A$5),MONTH(1&amp;$A23),AC$22),$AI$5&gt;=DATE(YEAR(Funktion!$A$5),MONTH(1&amp;$A23),AC$22)),IF(AND(AC23=$AC$12,$AD$9&lt;=DATE(YEAR(Funktion!$A$5),MONTH(1&amp;$A23),AC$22),$AI$9&gt;=DATE(YEAR(Funktion!$A$5),MONTH(1&amp;$A23),AC$22),SUM(COUNTIF($AN$8:BO8,$AC$12))&lt;=$AM$9),"U",IF(AND(AC23=$AC$12,$AD$9&lt;=DATE(YEAR(Funktion!$A$5),MONTH(1&amp;$A23),AC$22),$AI$9&gt;=DATE(YEAR(Funktion!$A$5),MONTH(1&amp;$A23),AC$22),BO8=$AC$12),"U",AC23)),"")</f>
        <v/>
      </c>
      <c r="BP23" s="141" t="str">
        <f ca="1">IF(AND($AD$5&lt;=DATE(YEAR(Funktion!$A$5),MONTH(1&amp;$A23),AD$22),$AI$5&gt;=DATE(YEAR(Funktion!$A$5),MONTH(1&amp;$A23),AD$22)),IF(AND(AD23=$AC$12,$AD$9&lt;=DATE(YEAR(Funktion!$A$5),MONTH(1&amp;$A23),AD$22),$AI$9&gt;=DATE(YEAR(Funktion!$A$5),MONTH(1&amp;$A23),AD$22),SUM(COUNTIF($AN$8:BP8,$AC$12))&lt;=$AM$9),"U",IF(AND(AD23=$AC$12,$AD$9&lt;=DATE(YEAR(Funktion!$A$5),MONTH(1&amp;$A23),AD$22),$AI$9&gt;=DATE(YEAR(Funktion!$A$5),MONTH(1&amp;$A23),AD$22),BP8=$AC$12),"U",AD23)),"")</f>
        <v/>
      </c>
      <c r="BQ23" s="141" t="str">
        <f ca="1">IF(AND($AD$5&lt;=DATE(YEAR(Funktion!$A$5),MONTH(1&amp;$A23),AE$22),$AI$5&gt;=DATE(YEAR(Funktion!$A$5),MONTH(1&amp;$A23),AE$22)),IF(AND(AE23=$AC$12,$AD$9&lt;=DATE(YEAR(Funktion!$A$5),MONTH(1&amp;$A23),AE$22),$AI$9&gt;=DATE(YEAR(Funktion!$A$5),MONTH(1&amp;$A23),AE$22),SUM(COUNTIF($AN$8:BQ8,$AC$12))&lt;=$AM$9),"U",IF(AND(AE23=$AC$12,$AD$9&lt;=DATE(YEAR(Funktion!$A$5),MONTH(1&amp;$A23),AE$22),$AI$9&gt;=DATE(YEAR(Funktion!$A$5),MONTH(1&amp;$A23),AE$22),BQ8=$AC$12),"U",AE23)),"")</f>
        <v/>
      </c>
      <c r="BR23" s="141" t="str">
        <f ca="1">IF(AND($AD$5&lt;=DATE(YEAR(Funktion!$A$5),MONTH(1&amp;$A23),AF$22),$AI$5&gt;=DATE(YEAR(Funktion!$A$5),MONTH(1&amp;$A23),AF$22)),IF(AND(AF23=$AC$12,$AD$9&lt;=DATE(YEAR(Funktion!$A$5),MONTH(1&amp;$A23),AF$22),$AI$9&gt;=DATE(YEAR(Funktion!$A$5),MONTH(1&amp;$A23),AF$22),SUM(COUNTIF($AN$8:BR8,$AC$12))&lt;=$AM$9),"U",IF(AND(AF23=$AC$12,$AD$9&lt;=DATE(YEAR(Funktion!$A$5),MONTH(1&amp;$A23),AF$22),$AI$9&gt;=DATE(YEAR(Funktion!$A$5),MONTH(1&amp;$A23),AF$22),BR8=$AC$12),"U",AF23)),"")</f>
        <v/>
      </c>
    </row>
    <row r="24" spans="1:71" ht="14.1" customHeight="1" x14ac:dyDescent="0.2">
      <c r="A24" s="9" t="s">
        <v>16</v>
      </c>
      <c r="B24" s="118"/>
      <c r="C24" s="119"/>
      <c r="D24" s="119"/>
      <c r="E24" s="142" t="s">
        <v>87</v>
      </c>
      <c r="F24" s="142" t="s">
        <v>88</v>
      </c>
      <c r="G24" s="119"/>
      <c r="H24" s="119"/>
      <c r="I24" s="119"/>
      <c r="J24" s="119"/>
      <c r="K24" s="119"/>
      <c r="L24" s="142" t="s">
        <v>87</v>
      </c>
      <c r="M24" s="142" t="s">
        <v>88</v>
      </c>
      <c r="N24" s="119"/>
      <c r="O24" s="119"/>
      <c r="P24" s="119"/>
      <c r="Q24" s="119"/>
      <c r="R24" s="119"/>
      <c r="S24" s="142" t="s">
        <v>87</v>
      </c>
      <c r="T24" s="142" t="s">
        <v>88</v>
      </c>
      <c r="U24" s="119"/>
      <c r="V24" s="119"/>
      <c r="W24" s="119"/>
      <c r="X24" s="119"/>
      <c r="Y24" s="119"/>
      <c r="Z24" s="142" t="s">
        <v>87</v>
      </c>
      <c r="AA24" s="142" t="s">
        <v>88</v>
      </c>
      <c r="AB24" s="119"/>
      <c r="AC24" s="119"/>
      <c r="AD24" s="142" t="s">
        <v>90</v>
      </c>
      <c r="AE24" s="142" t="s">
        <v>90</v>
      </c>
      <c r="AF24" s="143" t="s">
        <v>90</v>
      </c>
      <c r="AG24" s="126">
        <f ca="1">COUNTIF($AN24:$BR24,AG$22)</f>
        <v>0</v>
      </c>
      <c r="AH24" s="127">
        <f t="shared" ref="AH24" ca="1" si="10">COUNTIF($AN24:$BR24,AH$22)</f>
        <v>0</v>
      </c>
      <c r="AI24" s="127">
        <f ca="1">COUNTIF($AN24:$BR24,AI$22)</f>
        <v>0</v>
      </c>
      <c r="AJ24" s="127">
        <f ca="1">COUNTIF($AN24:$BR24,AJ$22)</f>
        <v>0</v>
      </c>
      <c r="AK24" s="128">
        <f ca="1">COUNTIF($AN24:$BR24,AK$22)</f>
        <v>0</v>
      </c>
      <c r="AL24" s="128">
        <f ca="1">COUNTIF($AN24:$BR24,AL$22)</f>
        <v>0</v>
      </c>
      <c r="AM24" s="10" t="str">
        <f t="shared" ref="AM24:AM33" si="11">IF(ISBLANK($AI$5),"",SUM(AG24:AJ24))</f>
        <v/>
      </c>
      <c r="AN24" s="141" t="str">
        <f ca="1">IF(AND($AD$5&lt;=DATE(YEAR(Funktion!$A$5),MONTH(1&amp;$A24),B$22),$AI$5&gt;=DATE(YEAR(Funktion!$A$5),MONTH(1&amp;$A24),B$22)),IF(AND(B24=$AC$12,$AD$9&lt;=DATE(YEAR(Funktion!$A$5),MONTH(1&amp;$A24),B$22),$AI$9&gt;=DATE(YEAR(Funktion!$A$5),MONTH(1&amp;$A24),B$22),SUM(COUNTIF($AN$8:$BR$8,$AC$12),COUNTIF($AN$9:AN9,$AC$12))&lt;=$AM$9),"U",IF(AND(B24=$AC$12,$AD$9&lt;=DATE(YEAR(Funktion!$A$5),MONTH(1&amp;$A24),B$22),$AI$9&gt;=DATE(YEAR(Funktion!$A$5),MONTH(1&amp;$A24),B$22),AN9=$AC$12),"U",B24)),"")</f>
        <v/>
      </c>
      <c r="AO24" s="141" t="str">
        <f ca="1">IF(AND($AD$5&lt;=DATE(YEAR(Funktion!$A$5),MONTH(1&amp;$A24),C$22),$AI$5&gt;=DATE(YEAR(Funktion!$A$5),MONTH(1&amp;$A24),C$22)),IF(AND(C24=$AC$12,$AD$9&lt;=DATE(YEAR(Funktion!$A$5),MONTH(1&amp;$A24),C$22),$AI$9&gt;=DATE(YEAR(Funktion!$A$5),MONTH(1&amp;$A24),C$22),SUM(COUNTIF($AN$8:$BR$8,$AC$12),COUNTIF($AN$9:AO9,$AC$12))&lt;=$AM$9),"U",IF(AND(C24=$AC$12,$AD$9&lt;=DATE(YEAR(Funktion!$A$5),MONTH(1&amp;$A24),C$22),$AI$9&gt;=DATE(YEAR(Funktion!$A$5),MONTH(1&amp;$A24),C$22),AO9=$AC$12),"U",C24)),"")</f>
        <v/>
      </c>
      <c r="AP24" s="141" t="str">
        <f ca="1">IF(AND($AD$5&lt;=DATE(YEAR(Funktion!$A$5),MONTH(1&amp;$A24),D$22),$AI$5&gt;=DATE(YEAR(Funktion!$A$5),MONTH(1&amp;$A24),D$22)),IF(AND(D24=$AC$12,$AD$9&lt;=DATE(YEAR(Funktion!$A$5),MONTH(1&amp;$A24),D$22),$AI$9&gt;=DATE(YEAR(Funktion!$A$5),MONTH(1&amp;$A24),D$22),SUM(COUNTIF($AN$8:$BR$8,$AC$12),COUNTIF($AN$9:AP9,$AC$12))&lt;=$AM$9),"U",IF(AND(D24=$AC$12,$AD$9&lt;=DATE(YEAR(Funktion!$A$5),MONTH(1&amp;$A24),D$22),$AI$9&gt;=DATE(YEAR(Funktion!$A$5),MONTH(1&amp;$A24),D$22),AP9=$AC$12),"U",D24)),"")</f>
        <v/>
      </c>
      <c r="AQ24" s="141" t="str">
        <f ca="1">IF(AND($AD$5&lt;=DATE(YEAR(Funktion!$A$5),MONTH(1&amp;$A24),E$22),$AI$5&gt;=DATE(YEAR(Funktion!$A$5),MONTH(1&amp;$A24),E$22)),IF(AND(E24=$AC$12,$AD$9&lt;=DATE(YEAR(Funktion!$A$5),MONTH(1&amp;$A24),E$22),$AI$9&gt;=DATE(YEAR(Funktion!$A$5),MONTH(1&amp;$A24),E$22),SUM(COUNTIF($AN$8:$BR$8,$AC$12),COUNTIF($AN$9:AQ9,$AC$12))&lt;=$AM$9),"U",IF(AND(E24=$AC$12,$AD$9&lt;=DATE(YEAR(Funktion!$A$5),MONTH(1&amp;$A24),E$22),$AI$9&gt;=DATE(YEAR(Funktion!$A$5),MONTH(1&amp;$A24),E$22),AQ9=$AC$12),"U",E24)),"")</f>
        <v/>
      </c>
      <c r="AR24" s="141" t="str">
        <f ca="1">IF(AND($AD$5&lt;=DATE(YEAR(Funktion!$A$5),MONTH(1&amp;$A24),F$22),$AI$5&gt;=DATE(YEAR(Funktion!$A$5),MONTH(1&amp;$A24),F$22)),IF(AND(F24=$AC$12,$AD$9&lt;=DATE(YEAR(Funktion!$A$5),MONTH(1&amp;$A24),F$22),$AI$9&gt;=DATE(YEAR(Funktion!$A$5),MONTH(1&amp;$A24),F$22),SUM(COUNTIF($AN$8:$BR$8,$AC$12),COUNTIF($AN$9:AR9,$AC$12))&lt;=$AM$9),"U",IF(AND(F24=$AC$12,$AD$9&lt;=DATE(YEAR(Funktion!$A$5),MONTH(1&amp;$A24),F$22),$AI$9&gt;=DATE(YEAR(Funktion!$A$5),MONTH(1&amp;$A24),F$22),AR9=$AC$12),"U",F24)),"")</f>
        <v/>
      </c>
      <c r="AS24" s="141" t="str">
        <f ca="1">IF(AND($AD$5&lt;=DATE(YEAR(Funktion!$A$5),MONTH(1&amp;$A24),G$22),$AI$5&gt;=DATE(YEAR(Funktion!$A$5),MONTH(1&amp;$A24),G$22)),IF(AND(G24=$AC$12,$AD$9&lt;=DATE(YEAR(Funktion!$A$5),MONTH(1&amp;$A24),G$22),$AI$9&gt;=DATE(YEAR(Funktion!$A$5),MONTH(1&amp;$A24),G$22),SUM(COUNTIF($AN$8:$BR$8,$AC$12),COUNTIF($AN$9:AS9,$AC$12))&lt;=$AM$9),"U",IF(AND(G24=$AC$12,$AD$9&lt;=DATE(YEAR(Funktion!$A$5),MONTH(1&amp;$A24),G$22),$AI$9&gt;=DATE(YEAR(Funktion!$A$5),MONTH(1&amp;$A24),G$22),AS9=$AC$12),"U",G24)),"")</f>
        <v/>
      </c>
      <c r="AT24" s="141" t="str">
        <f ca="1">IF(AND($AD$5&lt;=DATE(YEAR(Funktion!$A$5),MONTH(1&amp;$A24),H$22),$AI$5&gt;=DATE(YEAR(Funktion!$A$5),MONTH(1&amp;$A24),H$22)),IF(AND(H24=$AC$12,$AD$9&lt;=DATE(YEAR(Funktion!$A$5),MONTH(1&amp;$A24),H$22),$AI$9&gt;=DATE(YEAR(Funktion!$A$5),MONTH(1&amp;$A24),H$22),SUM(COUNTIF($AN$8:$BR$8,$AC$12),COUNTIF($AN$9:AT9,$AC$12))&lt;=$AM$9),"U",IF(AND(H24=$AC$12,$AD$9&lt;=DATE(YEAR(Funktion!$A$5),MONTH(1&amp;$A24),H$22),$AI$9&gt;=DATE(YEAR(Funktion!$A$5),MONTH(1&amp;$A24),H$22),AT9=$AC$12),"U",H24)),"")</f>
        <v/>
      </c>
      <c r="AU24" s="141" t="str">
        <f ca="1">IF(AND($AD$5&lt;=DATE(YEAR(Funktion!$A$5),MONTH(1&amp;$A24),I$22),$AI$5&gt;=DATE(YEAR(Funktion!$A$5),MONTH(1&amp;$A24),I$22)),IF(AND(I24=$AC$12,$AD$9&lt;=DATE(YEAR(Funktion!$A$5),MONTH(1&amp;$A24),I$22),$AI$9&gt;=DATE(YEAR(Funktion!$A$5),MONTH(1&amp;$A24),I$22),SUM(COUNTIF($AN$8:$BR$8,$AC$12),COUNTIF($AN$9:AU9,$AC$12))&lt;=$AM$9),"U",IF(AND(I24=$AC$12,$AD$9&lt;=DATE(YEAR(Funktion!$A$5),MONTH(1&amp;$A24),I$22),$AI$9&gt;=DATE(YEAR(Funktion!$A$5),MONTH(1&amp;$A24),I$22),AU9=$AC$12),"U",I24)),"")</f>
        <v/>
      </c>
      <c r="AV24" s="141" t="str">
        <f ca="1">IF(AND($AD$5&lt;=DATE(YEAR(Funktion!$A$5),MONTH(1&amp;$A24),J$22),$AI$5&gt;=DATE(YEAR(Funktion!$A$5),MONTH(1&amp;$A24),J$22)),IF(AND(J24=$AC$12,$AD$9&lt;=DATE(YEAR(Funktion!$A$5),MONTH(1&amp;$A24),J$22),$AI$9&gt;=DATE(YEAR(Funktion!$A$5),MONTH(1&amp;$A24),J$22),SUM(COUNTIF($AN$8:$BR$8,$AC$12),COUNTIF($AN$9:AV9,$AC$12))&lt;=$AM$9),"U",IF(AND(J24=$AC$12,$AD$9&lt;=DATE(YEAR(Funktion!$A$5),MONTH(1&amp;$A24),J$22),$AI$9&gt;=DATE(YEAR(Funktion!$A$5),MONTH(1&amp;$A24),J$22),AV9=$AC$12),"U",J24)),"")</f>
        <v/>
      </c>
      <c r="AW24" s="141" t="str">
        <f ca="1">IF(AND($AD$5&lt;=DATE(YEAR(Funktion!$A$5),MONTH(1&amp;$A24),K$22),$AI$5&gt;=DATE(YEAR(Funktion!$A$5),MONTH(1&amp;$A24),K$22)),IF(AND(K24=$AC$12,$AD$9&lt;=DATE(YEAR(Funktion!$A$5),MONTH(1&amp;$A24),K$22),$AI$9&gt;=DATE(YEAR(Funktion!$A$5),MONTH(1&amp;$A24),K$22),SUM(COUNTIF($AN$8:$BR$8,$AC$12),COUNTIF($AN$9:AW9,$AC$12))&lt;=$AM$9),"U",IF(AND(K24=$AC$12,$AD$9&lt;=DATE(YEAR(Funktion!$A$5),MONTH(1&amp;$A24),K$22),$AI$9&gt;=DATE(YEAR(Funktion!$A$5),MONTH(1&amp;$A24),K$22),AW9=$AC$12),"U",K24)),"")</f>
        <v/>
      </c>
      <c r="AX24" s="141" t="str">
        <f ca="1">IF(AND($AD$5&lt;=DATE(YEAR(Funktion!$A$5),MONTH(1&amp;$A24),L$22),$AI$5&gt;=DATE(YEAR(Funktion!$A$5),MONTH(1&amp;$A24),L$22)),IF(AND(L24=$AC$12,$AD$9&lt;=DATE(YEAR(Funktion!$A$5),MONTH(1&amp;$A24),L$22),$AI$9&gt;=DATE(YEAR(Funktion!$A$5),MONTH(1&amp;$A24),L$22),SUM(COUNTIF($AN$8:$BR$8,$AC$12),COUNTIF($AN$9:AX9,$AC$12))&lt;=$AM$9),"U",IF(AND(L24=$AC$12,$AD$9&lt;=DATE(YEAR(Funktion!$A$5),MONTH(1&amp;$A24),L$22),$AI$9&gt;=DATE(YEAR(Funktion!$A$5),MONTH(1&amp;$A24),L$22),AX9=$AC$12),"U",L24)),"")</f>
        <v/>
      </c>
      <c r="AY24" s="141" t="str">
        <f ca="1">IF(AND($AD$5&lt;=DATE(YEAR(Funktion!$A$5),MONTH(1&amp;$A24),M$22),$AI$5&gt;=DATE(YEAR(Funktion!$A$5),MONTH(1&amp;$A24),M$22)),IF(AND(M24=$AC$12,$AD$9&lt;=DATE(YEAR(Funktion!$A$5),MONTH(1&amp;$A24),M$22),$AI$9&gt;=DATE(YEAR(Funktion!$A$5),MONTH(1&amp;$A24),M$22),SUM(COUNTIF($AN$8:$BR$8,$AC$12),COUNTIF($AN$9:AY9,$AC$12))&lt;=$AM$9),"U",IF(AND(M24=$AC$12,$AD$9&lt;=DATE(YEAR(Funktion!$A$5),MONTH(1&amp;$A24),M$22),$AI$9&gt;=DATE(YEAR(Funktion!$A$5),MONTH(1&amp;$A24),M$22),AY9=$AC$12),"U",M24)),"")</f>
        <v/>
      </c>
      <c r="AZ24" s="141" t="str">
        <f ca="1">IF(AND($AD$5&lt;=DATE(YEAR(Funktion!$A$5),MONTH(1&amp;$A24),N$22),$AI$5&gt;=DATE(YEAR(Funktion!$A$5),MONTH(1&amp;$A24),N$22)),IF(AND(N24=$AC$12,$AD$9&lt;=DATE(YEAR(Funktion!$A$5),MONTH(1&amp;$A24),N$22),$AI$9&gt;=DATE(YEAR(Funktion!$A$5),MONTH(1&amp;$A24),N$22),SUM(COUNTIF($AN$8:$BR$8,$AC$12),COUNTIF($AN$9:AZ9,$AC$12))&lt;=$AM$9),"U",IF(AND(N24=$AC$12,$AD$9&lt;=DATE(YEAR(Funktion!$A$5),MONTH(1&amp;$A24),N$22),$AI$9&gt;=DATE(YEAR(Funktion!$A$5),MONTH(1&amp;$A24),N$22),AZ9=$AC$12),"U",N24)),"")</f>
        <v/>
      </c>
      <c r="BA24" s="141" t="str">
        <f ca="1">IF(AND($AD$5&lt;=DATE(YEAR(Funktion!$A$5),MONTH(1&amp;$A24),O$22),$AI$5&gt;=DATE(YEAR(Funktion!$A$5),MONTH(1&amp;$A24),O$22)),IF(AND(O24=$AC$12,$AD$9&lt;=DATE(YEAR(Funktion!$A$5),MONTH(1&amp;$A24),O$22),$AI$9&gt;=DATE(YEAR(Funktion!$A$5),MONTH(1&amp;$A24),O$22),SUM(COUNTIF($AN$8:$BR$8,$AC$12),COUNTIF($AN$9:BA9,$AC$12))&lt;=$AM$9),"U",IF(AND(O24=$AC$12,$AD$9&lt;=DATE(YEAR(Funktion!$A$5),MONTH(1&amp;$A24),O$22),$AI$9&gt;=DATE(YEAR(Funktion!$A$5),MONTH(1&amp;$A24),O$22),BA9=$AC$12),"U",O24)),"")</f>
        <v/>
      </c>
      <c r="BB24" s="141" t="str">
        <f ca="1">IF(AND($AD$5&lt;=DATE(YEAR(Funktion!$A$5),MONTH(1&amp;$A24),P$22),$AI$5&gt;=DATE(YEAR(Funktion!$A$5),MONTH(1&amp;$A24),P$22)),IF(AND(P24=$AC$12,$AD$9&lt;=DATE(YEAR(Funktion!$A$5),MONTH(1&amp;$A24),P$22),$AI$9&gt;=DATE(YEAR(Funktion!$A$5),MONTH(1&amp;$A24),P$22),SUM(COUNTIF($AN$8:$BR$8,$AC$12),COUNTIF($AN$9:BB9,$AC$12))&lt;=$AM$9),"U",IF(AND(P24=$AC$12,$AD$9&lt;=DATE(YEAR(Funktion!$A$5),MONTH(1&amp;$A24),P$22),$AI$9&gt;=DATE(YEAR(Funktion!$A$5),MONTH(1&amp;$A24),P$22),BB9=$AC$12),"U",P24)),"")</f>
        <v/>
      </c>
      <c r="BC24" s="141" t="str">
        <f ca="1">IF(AND($AD$5&lt;=DATE(YEAR(Funktion!$A$5),MONTH(1&amp;$A24),Q$22),$AI$5&gt;=DATE(YEAR(Funktion!$A$5),MONTH(1&amp;$A24),Q$22)),IF(AND(Q24=$AC$12,$AD$9&lt;=DATE(YEAR(Funktion!$A$5),MONTH(1&amp;$A24),Q$22),$AI$9&gt;=DATE(YEAR(Funktion!$A$5),MONTH(1&amp;$A24),Q$22),SUM(COUNTIF($AN$8:$BR$8,$AC$12),COUNTIF($AN$9:BC9,$AC$12))&lt;=$AM$9),"U",IF(AND(Q24=$AC$12,$AD$9&lt;=DATE(YEAR(Funktion!$A$5),MONTH(1&amp;$A24),Q$22),$AI$9&gt;=DATE(YEAR(Funktion!$A$5),MONTH(1&amp;$A24),Q$22),BC9=$AC$12),"U",Q24)),"")</f>
        <v/>
      </c>
      <c r="BD24" s="141" t="str">
        <f ca="1">IF(AND($AD$5&lt;=DATE(YEAR(Funktion!$A$5),MONTH(1&amp;$A24),R$22),$AI$5&gt;=DATE(YEAR(Funktion!$A$5),MONTH(1&amp;$A24),R$22)),IF(AND(R24=$AC$12,$AD$9&lt;=DATE(YEAR(Funktion!$A$5),MONTH(1&amp;$A24),R$22),$AI$9&gt;=DATE(YEAR(Funktion!$A$5),MONTH(1&amp;$A24),R$22),SUM(COUNTIF($AN$8:$BR$8,$AC$12),COUNTIF($AN$9:BD9,$AC$12))&lt;=$AM$9),"U",IF(AND(R24=$AC$12,$AD$9&lt;=DATE(YEAR(Funktion!$A$5),MONTH(1&amp;$A24),R$22),$AI$9&gt;=DATE(YEAR(Funktion!$A$5),MONTH(1&amp;$A24),R$22),BD9=$AC$12),"U",R24)),"")</f>
        <v/>
      </c>
      <c r="BE24" s="141" t="str">
        <f ca="1">IF(AND($AD$5&lt;=DATE(YEAR(Funktion!$A$5),MONTH(1&amp;$A24),S$22),$AI$5&gt;=DATE(YEAR(Funktion!$A$5),MONTH(1&amp;$A24),S$22)),IF(AND(S24=$AC$12,$AD$9&lt;=DATE(YEAR(Funktion!$A$5),MONTH(1&amp;$A24),S$22),$AI$9&gt;=DATE(YEAR(Funktion!$A$5),MONTH(1&amp;$A24),S$22),SUM(COUNTIF($AN$8:$BR$8,$AC$12),COUNTIF($AN$9:BE9,$AC$12))&lt;=$AM$9),"U",IF(AND(S24=$AC$12,$AD$9&lt;=DATE(YEAR(Funktion!$A$5),MONTH(1&amp;$A24),S$22),$AI$9&gt;=DATE(YEAR(Funktion!$A$5),MONTH(1&amp;$A24),S$22),BE9=$AC$12),"U",S24)),"")</f>
        <v/>
      </c>
      <c r="BF24" s="141" t="str">
        <f ca="1">IF(AND($AD$5&lt;=DATE(YEAR(Funktion!$A$5),MONTH(1&amp;$A24),T$22),$AI$5&gt;=DATE(YEAR(Funktion!$A$5),MONTH(1&amp;$A24),T$22)),IF(AND(T24=$AC$12,$AD$9&lt;=DATE(YEAR(Funktion!$A$5),MONTH(1&amp;$A24),T$22),$AI$9&gt;=DATE(YEAR(Funktion!$A$5),MONTH(1&amp;$A24),T$22),SUM(COUNTIF($AN$8:$BR$8,$AC$12),COUNTIF($AN$9:BF9,$AC$12))&lt;=$AM$9),"U",IF(AND(T24=$AC$12,$AD$9&lt;=DATE(YEAR(Funktion!$A$5),MONTH(1&amp;$A24),T$22),$AI$9&gt;=DATE(YEAR(Funktion!$A$5),MONTH(1&amp;$A24),T$22),BF9=$AC$12),"U",T24)),"")</f>
        <v/>
      </c>
      <c r="BG24" s="141" t="str">
        <f ca="1">IF(AND($AD$5&lt;=DATE(YEAR(Funktion!$A$5),MONTH(1&amp;$A24),U$22),$AI$5&gt;=DATE(YEAR(Funktion!$A$5),MONTH(1&amp;$A24),U$22)),IF(AND(U24=$AC$12,$AD$9&lt;=DATE(YEAR(Funktion!$A$5),MONTH(1&amp;$A24),U$22),$AI$9&gt;=DATE(YEAR(Funktion!$A$5),MONTH(1&amp;$A24),U$22),SUM(COUNTIF($AN$8:$BR$8,$AC$12),COUNTIF($AN$9:BG9,$AC$12))&lt;=$AM$9),"U",IF(AND(U24=$AC$12,$AD$9&lt;=DATE(YEAR(Funktion!$A$5),MONTH(1&amp;$A24),U$22),$AI$9&gt;=DATE(YEAR(Funktion!$A$5),MONTH(1&amp;$A24),U$22),BG9=$AC$12),"U",U24)),"")</f>
        <v/>
      </c>
      <c r="BH24" s="141" t="str">
        <f ca="1">IF(AND($AD$5&lt;=DATE(YEAR(Funktion!$A$5),MONTH(1&amp;$A24),V$22),$AI$5&gt;=DATE(YEAR(Funktion!$A$5),MONTH(1&amp;$A24),V$22)),IF(AND(V24=$AC$12,$AD$9&lt;=DATE(YEAR(Funktion!$A$5),MONTH(1&amp;$A24),V$22),$AI$9&gt;=DATE(YEAR(Funktion!$A$5),MONTH(1&amp;$A24),V$22),SUM(COUNTIF($AN$8:$BR$8,$AC$12),COUNTIF($AN$9:BH9,$AC$12))&lt;=$AM$9),"U",IF(AND(V24=$AC$12,$AD$9&lt;=DATE(YEAR(Funktion!$A$5),MONTH(1&amp;$A24),V$22),$AI$9&gt;=DATE(YEAR(Funktion!$A$5),MONTH(1&amp;$A24),V$22),BH9=$AC$12),"U",V24)),"")</f>
        <v/>
      </c>
      <c r="BI24" s="141" t="str">
        <f ca="1">IF(AND($AD$5&lt;=DATE(YEAR(Funktion!$A$5),MONTH(1&amp;$A24),W$22),$AI$5&gt;=DATE(YEAR(Funktion!$A$5),MONTH(1&amp;$A24),W$22)),IF(AND(W24=$AC$12,$AD$9&lt;=DATE(YEAR(Funktion!$A$5),MONTH(1&amp;$A24),W$22),$AI$9&gt;=DATE(YEAR(Funktion!$A$5),MONTH(1&amp;$A24),W$22),SUM(COUNTIF($AN$8:$BR$8,$AC$12),COUNTIF($AN$9:BI9,$AC$12))&lt;=$AM$9),"U",IF(AND(W24=$AC$12,$AD$9&lt;=DATE(YEAR(Funktion!$A$5),MONTH(1&amp;$A24),W$22),$AI$9&gt;=DATE(YEAR(Funktion!$A$5),MONTH(1&amp;$A24),W$22),BI9=$AC$12),"U",W24)),"")</f>
        <v/>
      </c>
      <c r="BJ24" s="141" t="str">
        <f ca="1">IF(AND($AD$5&lt;=DATE(YEAR(Funktion!$A$5),MONTH(1&amp;$A24),X$22),$AI$5&gt;=DATE(YEAR(Funktion!$A$5),MONTH(1&amp;$A24),X$22)),IF(AND(X24=$AC$12,$AD$9&lt;=DATE(YEAR(Funktion!$A$5),MONTH(1&amp;$A24),X$22),$AI$9&gt;=DATE(YEAR(Funktion!$A$5),MONTH(1&amp;$A24),X$22),SUM(COUNTIF($AN$8:$BR$8,$AC$12),COUNTIF($AN$9:BJ9,$AC$12))&lt;=$AM$9),"U",IF(AND(X24=$AC$12,$AD$9&lt;=DATE(YEAR(Funktion!$A$5),MONTH(1&amp;$A24),X$22),$AI$9&gt;=DATE(YEAR(Funktion!$A$5),MONTH(1&amp;$A24),X$22),BJ9=$AC$12),"U",X24)),"")</f>
        <v/>
      </c>
      <c r="BK24" s="141" t="str">
        <f ca="1">IF(AND($AD$5&lt;=DATE(YEAR(Funktion!$A$5),MONTH(1&amp;$A24),Y$22),$AI$5&gt;=DATE(YEAR(Funktion!$A$5),MONTH(1&amp;$A24),Y$22)),IF(AND(Y24=$AC$12,$AD$9&lt;=DATE(YEAR(Funktion!$A$5),MONTH(1&amp;$A24),Y$22),$AI$9&gt;=DATE(YEAR(Funktion!$A$5),MONTH(1&amp;$A24),Y$22),SUM(COUNTIF($AN$8:$BR$8,$AC$12),COUNTIF($AN$9:BK9,$AC$12))&lt;=$AM$9),"U",IF(AND(Y24=$AC$12,$AD$9&lt;=DATE(YEAR(Funktion!$A$5),MONTH(1&amp;$A24),Y$22),$AI$9&gt;=DATE(YEAR(Funktion!$A$5),MONTH(1&amp;$A24),Y$22),BK9=$AC$12),"U",Y24)),"")</f>
        <v/>
      </c>
      <c r="BL24" s="141" t="str">
        <f ca="1">IF(AND($AD$5&lt;=DATE(YEAR(Funktion!$A$5),MONTH(1&amp;$A24),Z$22),$AI$5&gt;=DATE(YEAR(Funktion!$A$5),MONTH(1&amp;$A24),Z$22)),IF(AND(Z24=$AC$12,$AD$9&lt;=DATE(YEAR(Funktion!$A$5),MONTH(1&amp;$A24),Z$22),$AI$9&gt;=DATE(YEAR(Funktion!$A$5),MONTH(1&amp;$A24),Z$22),SUM(COUNTIF($AN$8:$BR$8,$AC$12),COUNTIF($AN$9:BL9,$AC$12))&lt;=$AM$9),"U",IF(AND(Z24=$AC$12,$AD$9&lt;=DATE(YEAR(Funktion!$A$5),MONTH(1&amp;$A24),Z$22),$AI$9&gt;=DATE(YEAR(Funktion!$A$5),MONTH(1&amp;$A24),Z$22),BL9=$AC$12),"U",Z24)),"")</f>
        <v/>
      </c>
      <c r="BM24" s="141" t="str">
        <f ca="1">IF(AND($AD$5&lt;=DATE(YEAR(Funktion!$A$5),MONTH(1&amp;$A24),AA$22),$AI$5&gt;=DATE(YEAR(Funktion!$A$5),MONTH(1&amp;$A24),AA$22)),IF(AND(AA24=$AC$12,$AD$9&lt;=DATE(YEAR(Funktion!$A$5),MONTH(1&amp;$A24),AA$22),$AI$9&gt;=DATE(YEAR(Funktion!$A$5),MONTH(1&amp;$A24),AA$22),SUM(COUNTIF($AN$8:$BR$8,$AC$12),COUNTIF($AN$9:BM9,$AC$12))&lt;=$AM$9),"U",IF(AND(AA24=$AC$12,$AD$9&lt;=DATE(YEAR(Funktion!$A$5),MONTH(1&amp;$A24),AA$22),$AI$9&gt;=DATE(YEAR(Funktion!$A$5),MONTH(1&amp;$A24),AA$22),BM9=$AC$12),"U",AA24)),"")</f>
        <v/>
      </c>
      <c r="BN24" s="141" t="str">
        <f ca="1">IF(AND($AD$5&lt;=DATE(YEAR(Funktion!$A$5),MONTH(1&amp;$A24),AB$22),$AI$5&gt;=DATE(YEAR(Funktion!$A$5),MONTH(1&amp;$A24),AB$22)),IF(AND(AB24=$AC$12,$AD$9&lt;=DATE(YEAR(Funktion!$A$5),MONTH(1&amp;$A24),AB$22),$AI$9&gt;=DATE(YEAR(Funktion!$A$5),MONTH(1&amp;$A24),AB$22),SUM(COUNTIF($AN$8:$BR$8,$AC$12),COUNTIF($AN$9:BN9,$AC$12))&lt;=$AM$9),"U",IF(AND(AB24=$AC$12,$AD$9&lt;=DATE(YEAR(Funktion!$A$5),MONTH(1&amp;$A24),AB$22),$AI$9&gt;=DATE(YEAR(Funktion!$A$5),MONTH(1&amp;$A24),AB$22),BN9=$AC$12),"U",AB24)),"")</f>
        <v/>
      </c>
      <c r="BO24" s="141" t="str">
        <f ca="1">IF(AND($AD$5&lt;=DATE(YEAR(Funktion!$A$5),MONTH(1&amp;$A24),AC$22),$AI$5&gt;=DATE(YEAR(Funktion!$A$5),MONTH(1&amp;$A24),AC$22)),IF(AND(AC24=$AC$12,$AD$9&lt;=DATE(YEAR(Funktion!$A$5),MONTH(1&amp;$A24),AC$22),$AI$9&gt;=DATE(YEAR(Funktion!$A$5),MONTH(1&amp;$A24),AC$22),SUM(COUNTIF($AN$8:$BR$8,$AC$12),COUNTIF($AN$9:BO9,$AC$12))&lt;=$AM$9),"U",IF(AND(AC24=$AC$12,$AD$9&lt;=DATE(YEAR(Funktion!$A$5),MONTH(1&amp;$A24),AC$22),$AI$9&gt;=DATE(YEAR(Funktion!$A$5),MONTH(1&amp;$A24),AC$22),BO9=$AC$12),"U",AC24)),"")</f>
        <v/>
      </c>
      <c r="BP24" s="141" t="str">
        <f ca="1">IF(AND($AD$5&lt;=DATE(YEAR(Funktion!$A$5),MONTH(1&amp;$A24),AD$22),$AI$5&gt;=DATE(YEAR(Funktion!$A$5),MONTH(1&amp;$A24),AD$22)),IF(AND(AD24=$AC$12,$AD$9&lt;=DATE(YEAR(Funktion!$A$5),MONTH(1&amp;$A24),AD$22),$AI$9&gt;=DATE(YEAR(Funktion!$A$5),MONTH(1&amp;$A24),AD$22),SUM(COUNTIF($AN$8:$BR$8,$AC$12),COUNTIF($AN$9:BP9,$AC$12))&lt;=$AM$9),"U",IF(AND(AD24=$AC$12,$AD$9&lt;=DATE(YEAR(Funktion!$A$5),MONTH(1&amp;$A24),AD$22),$AI$9&gt;=DATE(YEAR(Funktion!$A$5),MONTH(1&amp;$A24),AD$22),BP9=$AC$12),"U",AD24)),"")</f>
        <v/>
      </c>
      <c r="BQ24" s="141" t="str">
        <f ca="1">IF(AND($AD$5&lt;=DATE(YEAR(Funktion!$A$5),MONTH(1&amp;$A24),AE$22),$AI$5&gt;=DATE(YEAR(Funktion!$A$5),MONTH(1&amp;$A24),AE$22)),IF(AND(AE24=$AC$12,$AD$9&lt;=DATE(YEAR(Funktion!$A$5),MONTH(1&amp;$A24),AE$22),$AI$9&gt;=DATE(YEAR(Funktion!$A$5),MONTH(1&amp;$A24),AE$22),SUM(COUNTIF($AN$8:$BR$8,$AC$12),COUNTIF($AN$9:BQ9,$AC$12))&lt;=$AM$9),"U",IF(AND(AE24=$AC$12,$AD$9&lt;=DATE(YEAR(Funktion!$A$5),MONTH(1&amp;$A24),AE$22),$AI$9&gt;=DATE(YEAR(Funktion!$A$5),MONTH(1&amp;$A24),AE$22),BQ9=$AC$12),"U",AE24)),"")</f>
        <v/>
      </c>
      <c r="BR24" s="141" t="str">
        <f ca="1">IF(AND($AD$5&lt;=DATE(YEAR(Funktion!$A$5),MONTH(1&amp;$A24),AF$22),$AI$5&gt;=DATE(YEAR(Funktion!$A$5),MONTH(1&amp;$A24),AF$22)),IF(AND(AF24=$AC$12,$AD$9&lt;=DATE(YEAR(Funktion!$A$5),MONTH(1&amp;$A24),AF$22),$AI$9&gt;=DATE(YEAR(Funktion!$A$5),MONTH(1&amp;$A24),AF$22),SUM(COUNTIF($AN$8:$BR$8,$AC$12),COUNTIF($AN$9:BR9,$AC$12))&lt;=$AM$9),"U",IF(AND(AF24=$AC$12,$AD$9&lt;=DATE(YEAR(Funktion!$A$5),MONTH(1&amp;$A24),AF$22),$AI$9&gt;=DATE(YEAR(Funktion!$A$5),MONTH(1&amp;$A24),AF$22),BR9=$AC$12),"U",AF24)),"")</f>
        <v/>
      </c>
    </row>
    <row r="25" spans="1:71" ht="14.1" customHeight="1" x14ac:dyDescent="0.2">
      <c r="A25" s="9" t="s">
        <v>17</v>
      </c>
      <c r="B25" s="118"/>
      <c r="C25" s="119"/>
      <c r="D25" s="119"/>
      <c r="E25" s="142" t="s">
        <v>87</v>
      </c>
      <c r="F25" s="142" t="s">
        <v>88</v>
      </c>
      <c r="G25" s="119"/>
      <c r="H25" s="119"/>
      <c r="I25" s="119"/>
      <c r="J25" s="119"/>
      <c r="K25" s="119"/>
      <c r="L25" s="142" t="s">
        <v>87</v>
      </c>
      <c r="M25" s="142" t="s">
        <v>88</v>
      </c>
      <c r="N25" s="119"/>
      <c r="O25" s="119"/>
      <c r="P25" s="119"/>
      <c r="Q25" s="119"/>
      <c r="R25" s="119"/>
      <c r="S25" s="142" t="s">
        <v>87</v>
      </c>
      <c r="T25" s="142" t="s">
        <v>88</v>
      </c>
      <c r="U25" s="119"/>
      <c r="V25" s="119"/>
      <c r="W25" s="119"/>
      <c r="X25" s="119"/>
      <c r="Y25" s="119"/>
      <c r="Z25" s="142" t="s">
        <v>87</v>
      </c>
      <c r="AA25" s="142" t="s">
        <v>88</v>
      </c>
      <c r="AB25" s="119"/>
      <c r="AC25" s="119"/>
      <c r="AD25" s="118"/>
      <c r="AE25" s="119"/>
      <c r="AF25" s="149"/>
      <c r="AG25" s="126">
        <f t="shared" ref="AG25:AH34" ca="1" si="12">COUNTIF($AN25:$BR25,AG$22)</f>
        <v>0</v>
      </c>
      <c r="AH25" s="127">
        <f t="shared" ca="1" si="12"/>
        <v>0</v>
      </c>
      <c r="AI25" s="127">
        <f t="shared" ca="1" si="9"/>
        <v>0</v>
      </c>
      <c r="AJ25" s="127">
        <f t="shared" ca="1" si="9"/>
        <v>0</v>
      </c>
      <c r="AK25" s="128">
        <f t="shared" ca="1" si="9"/>
        <v>0</v>
      </c>
      <c r="AL25" s="128">
        <f ca="1">COUNTIF($AN25:$BR25,AL$22)</f>
        <v>0</v>
      </c>
      <c r="AM25" s="10" t="str">
        <f t="shared" si="11"/>
        <v/>
      </c>
      <c r="AN25" s="141" t="str">
        <f ca="1">IF(AND($AD$5&lt;=DATE(YEAR(Funktion!$A$5),MONTH(1&amp;$A25),B$22),$AI$5&gt;=DATE(YEAR(Funktion!$A$5),MONTH(1&amp;$A25),B$22)),IF(AND(B25=$AC$12,$AD$9&lt;=DATE(YEAR(Funktion!$A$5),MONTH(1&amp;$A25),B$22),$AI$9&gt;=DATE(YEAR(Funktion!$A$5),MONTH(1&amp;$A25),B$22),SUM(COUNTIF($AN$8:$BR$9,$AC$12),COUNTIF($AN$10:AN10,$AC$12))&lt;=$AM$9),"U",IF(AND(B25=$AC$12,$AD$9&lt;=DATE(YEAR(Funktion!$A$5),MONTH(1&amp;$A25),B$22),$AI$9&gt;=DATE(YEAR(Funktion!$A$5),MONTH(1&amp;$A25),B$22),AN10=$AC$12),"U",B25)),"")</f>
        <v/>
      </c>
      <c r="AO25" s="141" t="str">
        <f ca="1">IF(AND($AD$5&lt;=DATE(YEAR(Funktion!$A$5),MONTH(1&amp;$A25),C$22),$AI$5&gt;=DATE(YEAR(Funktion!$A$5),MONTH(1&amp;$A25),C$22)),IF(AND(C25=$AC$12,$AD$9&lt;=DATE(YEAR(Funktion!$A$5),MONTH(1&amp;$A25),C$22),$AI$9&gt;=DATE(YEAR(Funktion!$A$5),MONTH(1&amp;$A25),C$22),SUM(COUNTIF($AN$8:$BR$9,$AC$12),COUNTIF($AN$10:AO10,$AC$12))&lt;=$AM$9),"U",IF(AND(C25=$AC$12,$AD$9&lt;=DATE(YEAR(Funktion!$A$5),MONTH(1&amp;$A25),C$22),$AI$9&gt;=DATE(YEAR(Funktion!$A$5),MONTH(1&amp;$A25),C$22),AO10=$AC$12),"U",C25)),"")</f>
        <v/>
      </c>
      <c r="AP25" s="141" t="str">
        <f ca="1">IF(AND($AD$5&lt;=DATE(YEAR(Funktion!$A$5),MONTH(1&amp;$A25),D$22),$AI$5&gt;=DATE(YEAR(Funktion!$A$5),MONTH(1&amp;$A25),D$22)),IF(AND(D25=$AC$12,$AD$9&lt;=DATE(YEAR(Funktion!$A$5),MONTH(1&amp;$A25),D$22),$AI$9&gt;=DATE(YEAR(Funktion!$A$5),MONTH(1&amp;$A25),D$22),SUM(COUNTIF($AN$8:$BR$9,$AC$12),COUNTIF($AN$10:AP10,$AC$12))&lt;=$AM$9),"U",IF(AND(D25=$AC$12,$AD$9&lt;=DATE(YEAR(Funktion!$A$5),MONTH(1&amp;$A25),D$22),$AI$9&gt;=DATE(YEAR(Funktion!$A$5),MONTH(1&amp;$A25),D$22),AP10=$AC$12),"U",D25)),"")</f>
        <v/>
      </c>
      <c r="AQ25" s="141" t="str">
        <f ca="1">IF(AND($AD$5&lt;=DATE(YEAR(Funktion!$A$5),MONTH(1&amp;$A25),E$22),$AI$5&gt;=DATE(YEAR(Funktion!$A$5),MONTH(1&amp;$A25),E$22)),IF(AND(E25=$AC$12,$AD$9&lt;=DATE(YEAR(Funktion!$A$5),MONTH(1&amp;$A25),E$22),$AI$9&gt;=DATE(YEAR(Funktion!$A$5),MONTH(1&amp;$A25),E$22),SUM(COUNTIF($AN$8:$BR$9,$AC$12),COUNTIF($AN$10:AQ10,$AC$12))&lt;=$AM$9),"U",IF(AND(E25=$AC$12,$AD$9&lt;=DATE(YEAR(Funktion!$A$5),MONTH(1&amp;$A25),E$22),$AI$9&gt;=DATE(YEAR(Funktion!$A$5),MONTH(1&amp;$A25),E$22),AQ10=$AC$12),"U",E25)),"")</f>
        <v/>
      </c>
      <c r="AR25" s="141" t="str">
        <f ca="1">IF(AND($AD$5&lt;=DATE(YEAR(Funktion!$A$5),MONTH(1&amp;$A25),F$22),$AI$5&gt;=DATE(YEAR(Funktion!$A$5),MONTH(1&amp;$A25),F$22)),IF(AND(F25=$AC$12,$AD$9&lt;=DATE(YEAR(Funktion!$A$5),MONTH(1&amp;$A25),F$22),$AI$9&gt;=DATE(YEAR(Funktion!$A$5),MONTH(1&amp;$A25),F$22),SUM(COUNTIF($AN$8:$BR$9,$AC$12),COUNTIF($AN$10:AR10,$AC$12))&lt;=$AM$9),"U",IF(AND(F25=$AC$12,$AD$9&lt;=DATE(YEAR(Funktion!$A$5),MONTH(1&amp;$A25),F$22),$AI$9&gt;=DATE(YEAR(Funktion!$A$5),MONTH(1&amp;$A25),F$22),AR10=$AC$12),"U",F25)),"")</f>
        <v/>
      </c>
      <c r="AS25" s="141" t="str">
        <f ca="1">IF(AND($AD$5&lt;=DATE(YEAR(Funktion!$A$5),MONTH(1&amp;$A25),G$22),$AI$5&gt;=DATE(YEAR(Funktion!$A$5),MONTH(1&amp;$A25),G$22)),IF(AND(G25=$AC$12,$AD$9&lt;=DATE(YEAR(Funktion!$A$5),MONTH(1&amp;$A25),G$22),$AI$9&gt;=DATE(YEAR(Funktion!$A$5),MONTH(1&amp;$A25),G$22),SUM(COUNTIF($AN$8:$BR$9,$AC$12),COUNTIF($AN$10:AS10,$AC$12))&lt;=$AM$9),"U",IF(AND(G25=$AC$12,$AD$9&lt;=DATE(YEAR(Funktion!$A$5),MONTH(1&amp;$A25),G$22),$AI$9&gt;=DATE(YEAR(Funktion!$A$5),MONTH(1&amp;$A25),G$22),AS10=$AC$12),"U",G25)),"")</f>
        <v/>
      </c>
      <c r="AT25" s="141" t="str">
        <f ca="1">IF(AND($AD$5&lt;=DATE(YEAR(Funktion!$A$5),MONTH(1&amp;$A25),H$22),$AI$5&gt;=DATE(YEAR(Funktion!$A$5),MONTH(1&amp;$A25),H$22)),IF(AND(H25=$AC$12,$AD$9&lt;=DATE(YEAR(Funktion!$A$5),MONTH(1&amp;$A25),H$22),$AI$9&gt;=DATE(YEAR(Funktion!$A$5),MONTH(1&amp;$A25),H$22),SUM(COUNTIF($AN$8:$BR$9,$AC$12),COUNTIF($AN$10:AT10,$AC$12))&lt;=$AM$9),"U",IF(AND(H25=$AC$12,$AD$9&lt;=DATE(YEAR(Funktion!$A$5),MONTH(1&amp;$A25),H$22),$AI$9&gt;=DATE(YEAR(Funktion!$A$5),MONTH(1&amp;$A25),H$22),AT10=$AC$12),"U",H25)),"")</f>
        <v/>
      </c>
      <c r="AU25" s="141" t="str">
        <f ca="1">IF(AND($AD$5&lt;=DATE(YEAR(Funktion!$A$5),MONTH(1&amp;$A25),I$22),$AI$5&gt;=DATE(YEAR(Funktion!$A$5),MONTH(1&amp;$A25),I$22)),IF(AND(I25=$AC$12,$AD$9&lt;=DATE(YEAR(Funktion!$A$5),MONTH(1&amp;$A25),I$22),$AI$9&gt;=DATE(YEAR(Funktion!$A$5),MONTH(1&amp;$A25),I$22),SUM(COUNTIF($AN$8:$BR$9,$AC$12),COUNTIF($AN$10:AU10,$AC$12))&lt;=$AM$9),"U",IF(AND(I25=$AC$12,$AD$9&lt;=DATE(YEAR(Funktion!$A$5),MONTH(1&amp;$A25),I$22),$AI$9&gt;=DATE(YEAR(Funktion!$A$5),MONTH(1&amp;$A25),I$22),AU10=$AC$12),"U",I25)),"")</f>
        <v/>
      </c>
      <c r="AV25" s="141" t="str">
        <f ca="1">IF(AND($AD$5&lt;=DATE(YEAR(Funktion!$A$5),MONTH(1&amp;$A25),J$22),$AI$5&gt;=DATE(YEAR(Funktion!$A$5),MONTH(1&amp;$A25),J$22)),IF(AND(J25=$AC$12,$AD$9&lt;=DATE(YEAR(Funktion!$A$5),MONTH(1&amp;$A25),J$22),$AI$9&gt;=DATE(YEAR(Funktion!$A$5),MONTH(1&amp;$A25),J$22),SUM(COUNTIF($AN$8:$BR$9,$AC$12),COUNTIF($AN$10:AV10,$AC$12))&lt;=$AM$9),"U",IF(AND(J25=$AC$12,$AD$9&lt;=DATE(YEAR(Funktion!$A$5),MONTH(1&amp;$A25),J$22),$AI$9&gt;=DATE(YEAR(Funktion!$A$5),MONTH(1&amp;$A25),J$22),AV10=$AC$12),"U",J25)),"")</f>
        <v/>
      </c>
      <c r="AW25" s="141" t="str">
        <f ca="1">IF(AND($AD$5&lt;=DATE(YEAR(Funktion!$A$5),MONTH(1&amp;$A25),K$22),$AI$5&gt;=DATE(YEAR(Funktion!$A$5),MONTH(1&amp;$A25),K$22)),IF(AND(K25=$AC$12,$AD$9&lt;=DATE(YEAR(Funktion!$A$5),MONTH(1&amp;$A25),K$22),$AI$9&gt;=DATE(YEAR(Funktion!$A$5),MONTH(1&amp;$A25),K$22),SUM(COUNTIF($AN$8:$BR$9,$AC$12),COUNTIF($AN$10:AW10,$AC$12))&lt;=$AM$9),"U",IF(AND(K25=$AC$12,$AD$9&lt;=DATE(YEAR(Funktion!$A$5),MONTH(1&amp;$A25),K$22),$AI$9&gt;=DATE(YEAR(Funktion!$A$5),MONTH(1&amp;$A25),K$22),AW10=$AC$12),"U",K25)),"")</f>
        <v/>
      </c>
      <c r="AX25" s="141" t="str">
        <f ca="1">IF(AND($AD$5&lt;=DATE(YEAR(Funktion!$A$5),MONTH(1&amp;$A25),L$22),$AI$5&gt;=DATE(YEAR(Funktion!$A$5),MONTH(1&amp;$A25),L$22)),IF(AND(L25=$AC$12,$AD$9&lt;=DATE(YEAR(Funktion!$A$5),MONTH(1&amp;$A25),L$22),$AI$9&gt;=DATE(YEAR(Funktion!$A$5),MONTH(1&amp;$A25),L$22),SUM(COUNTIF($AN$8:$BR$9,$AC$12),COUNTIF($AN$10:AX10,$AC$12))&lt;=$AM$9),"U",IF(AND(L25=$AC$12,$AD$9&lt;=DATE(YEAR(Funktion!$A$5),MONTH(1&amp;$A25),L$22),$AI$9&gt;=DATE(YEAR(Funktion!$A$5),MONTH(1&amp;$A25),L$22),AX10=$AC$12),"U",L25)),"")</f>
        <v/>
      </c>
      <c r="AY25" s="141" t="str">
        <f ca="1">IF(AND($AD$5&lt;=DATE(YEAR(Funktion!$A$5),MONTH(1&amp;$A25),M$22),$AI$5&gt;=DATE(YEAR(Funktion!$A$5),MONTH(1&amp;$A25),M$22)),IF(AND(M25=$AC$12,$AD$9&lt;=DATE(YEAR(Funktion!$A$5),MONTH(1&amp;$A25),M$22),$AI$9&gt;=DATE(YEAR(Funktion!$A$5),MONTH(1&amp;$A25),M$22),SUM(COUNTIF($AN$8:$BR$9,$AC$12),COUNTIF($AN$10:AY10,$AC$12))&lt;=$AM$9),"U",IF(AND(M25=$AC$12,$AD$9&lt;=DATE(YEAR(Funktion!$A$5),MONTH(1&amp;$A25),M$22),$AI$9&gt;=DATE(YEAR(Funktion!$A$5),MONTH(1&amp;$A25),M$22),AY10=$AC$12),"U",M25)),"")</f>
        <v/>
      </c>
      <c r="AZ25" s="141" t="str">
        <f ca="1">IF(AND($AD$5&lt;=DATE(YEAR(Funktion!$A$5),MONTH(1&amp;$A25),N$22),$AI$5&gt;=DATE(YEAR(Funktion!$A$5),MONTH(1&amp;$A25),N$22)),IF(AND(N25=$AC$12,$AD$9&lt;=DATE(YEAR(Funktion!$A$5),MONTH(1&amp;$A25),N$22),$AI$9&gt;=DATE(YEAR(Funktion!$A$5),MONTH(1&amp;$A25),N$22),SUM(COUNTIF($AN$8:$BR$9,$AC$12),COUNTIF($AN$10:AZ10,$AC$12))&lt;=$AM$9),"U",IF(AND(N25=$AC$12,$AD$9&lt;=DATE(YEAR(Funktion!$A$5),MONTH(1&amp;$A25),N$22),$AI$9&gt;=DATE(YEAR(Funktion!$A$5),MONTH(1&amp;$A25),N$22),AZ10=$AC$12),"U",N25)),"")</f>
        <v/>
      </c>
      <c r="BA25" s="141" t="str">
        <f ca="1">IF(AND($AD$5&lt;=DATE(YEAR(Funktion!$A$5),MONTH(1&amp;$A25),O$22),$AI$5&gt;=DATE(YEAR(Funktion!$A$5),MONTH(1&amp;$A25),O$22)),IF(AND(O25=$AC$12,$AD$9&lt;=DATE(YEAR(Funktion!$A$5),MONTH(1&amp;$A25),O$22),$AI$9&gt;=DATE(YEAR(Funktion!$A$5),MONTH(1&amp;$A25),O$22),SUM(COUNTIF($AN$8:$BR$9,$AC$12),COUNTIF($AN$10:BA10,$AC$12))&lt;=$AM$9),"U",IF(AND(O25=$AC$12,$AD$9&lt;=DATE(YEAR(Funktion!$A$5),MONTH(1&amp;$A25),O$22),$AI$9&gt;=DATE(YEAR(Funktion!$A$5),MONTH(1&amp;$A25),O$22),BA10=$AC$12),"U",O25)),"")</f>
        <v/>
      </c>
      <c r="BB25" s="141" t="str">
        <f ca="1">IF(AND($AD$5&lt;=DATE(YEAR(Funktion!$A$5),MONTH(1&amp;$A25),P$22),$AI$5&gt;=DATE(YEAR(Funktion!$A$5),MONTH(1&amp;$A25),P$22)),IF(AND(P25=$AC$12,$AD$9&lt;=DATE(YEAR(Funktion!$A$5),MONTH(1&amp;$A25),P$22),$AI$9&gt;=DATE(YEAR(Funktion!$A$5),MONTH(1&amp;$A25),P$22),SUM(COUNTIF($AN$8:$BR$9,$AC$12),COUNTIF($AN$10:BB10,$AC$12))&lt;=$AM$9),"U",IF(AND(P25=$AC$12,$AD$9&lt;=DATE(YEAR(Funktion!$A$5),MONTH(1&amp;$A25),P$22),$AI$9&gt;=DATE(YEAR(Funktion!$A$5),MONTH(1&amp;$A25),P$22),BB10=$AC$12),"U",P25)),"")</f>
        <v/>
      </c>
      <c r="BC25" s="141" t="str">
        <f ca="1">IF(AND($AD$5&lt;=DATE(YEAR(Funktion!$A$5),MONTH(1&amp;$A25),Q$22),$AI$5&gt;=DATE(YEAR(Funktion!$A$5),MONTH(1&amp;$A25),Q$22)),IF(AND(Q25=$AC$12,$AD$9&lt;=DATE(YEAR(Funktion!$A$5),MONTH(1&amp;$A25),Q$22),$AI$9&gt;=DATE(YEAR(Funktion!$A$5),MONTH(1&amp;$A25),Q$22),SUM(COUNTIF($AN$8:$BR$9,$AC$12),COUNTIF($AN$10:BC10,$AC$12))&lt;=$AM$9),"U",IF(AND(Q25=$AC$12,$AD$9&lt;=DATE(YEAR(Funktion!$A$5),MONTH(1&amp;$A25),Q$22),$AI$9&gt;=DATE(YEAR(Funktion!$A$5),MONTH(1&amp;$A25),Q$22),BC10=$AC$12),"U",Q25)),"")</f>
        <v/>
      </c>
      <c r="BD25" s="141" t="str">
        <f ca="1">IF(AND($AD$5&lt;=DATE(YEAR(Funktion!$A$5),MONTH(1&amp;$A25),R$22),$AI$5&gt;=DATE(YEAR(Funktion!$A$5),MONTH(1&amp;$A25),R$22)),IF(AND(R25=$AC$12,$AD$9&lt;=DATE(YEAR(Funktion!$A$5),MONTH(1&amp;$A25),R$22),$AI$9&gt;=DATE(YEAR(Funktion!$A$5),MONTH(1&amp;$A25),R$22),SUM(COUNTIF($AN$8:$BR$9,$AC$12),COUNTIF($AN$10:BD10,$AC$12))&lt;=$AM$9),"U",IF(AND(R25=$AC$12,$AD$9&lt;=DATE(YEAR(Funktion!$A$5),MONTH(1&amp;$A25),R$22),$AI$9&gt;=DATE(YEAR(Funktion!$A$5),MONTH(1&amp;$A25),R$22),BD10=$AC$12),"U",R25)),"")</f>
        <v/>
      </c>
      <c r="BE25" s="141" t="str">
        <f ca="1">IF(AND($AD$5&lt;=DATE(YEAR(Funktion!$A$5),MONTH(1&amp;$A25),S$22),$AI$5&gt;=DATE(YEAR(Funktion!$A$5),MONTH(1&amp;$A25),S$22)),IF(AND(S25=$AC$12,$AD$9&lt;=DATE(YEAR(Funktion!$A$5),MONTH(1&amp;$A25),S$22),$AI$9&gt;=DATE(YEAR(Funktion!$A$5),MONTH(1&amp;$A25),S$22),SUM(COUNTIF($AN$8:$BR$9,$AC$12),COUNTIF($AN$10:BE10,$AC$12))&lt;=$AM$9),"U",IF(AND(S25=$AC$12,$AD$9&lt;=DATE(YEAR(Funktion!$A$5),MONTH(1&amp;$A25),S$22),$AI$9&gt;=DATE(YEAR(Funktion!$A$5),MONTH(1&amp;$A25),S$22),BE10=$AC$12),"U",S25)),"")</f>
        <v/>
      </c>
      <c r="BF25" s="141" t="str">
        <f ca="1">IF(AND($AD$5&lt;=DATE(YEAR(Funktion!$A$5),MONTH(1&amp;$A25),T$22),$AI$5&gt;=DATE(YEAR(Funktion!$A$5),MONTH(1&amp;$A25),T$22)),IF(AND(T25=$AC$12,$AD$9&lt;=DATE(YEAR(Funktion!$A$5),MONTH(1&amp;$A25),T$22),$AI$9&gt;=DATE(YEAR(Funktion!$A$5),MONTH(1&amp;$A25),T$22),SUM(COUNTIF($AN$8:$BR$9,$AC$12),COUNTIF($AN$10:BF10,$AC$12))&lt;=$AM$9),"U",IF(AND(T25=$AC$12,$AD$9&lt;=DATE(YEAR(Funktion!$A$5),MONTH(1&amp;$A25),T$22),$AI$9&gt;=DATE(YEAR(Funktion!$A$5),MONTH(1&amp;$A25),T$22),BF10=$AC$12),"U",T25)),"")</f>
        <v/>
      </c>
      <c r="BG25" s="141" t="str">
        <f ca="1">IF(AND($AD$5&lt;=DATE(YEAR(Funktion!$A$5),MONTH(1&amp;$A25),U$22),$AI$5&gt;=DATE(YEAR(Funktion!$A$5),MONTH(1&amp;$A25),U$22)),IF(AND(U25=$AC$12,$AD$9&lt;=DATE(YEAR(Funktion!$A$5),MONTH(1&amp;$A25),U$22),$AI$9&gt;=DATE(YEAR(Funktion!$A$5),MONTH(1&amp;$A25),U$22),SUM(COUNTIF($AN$8:$BR$9,$AC$12),COUNTIF($AN$10:BG10,$AC$12))&lt;=$AM$9),"U",IF(AND(U25=$AC$12,$AD$9&lt;=DATE(YEAR(Funktion!$A$5),MONTH(1&amp;$A25),U$22),$AI$9&gt;=DATE(YEAR(Funktion!$A$5),MONTH(1&amp;$A25),U$22),BG10=$AC$12),"U",U25)),"")</f>
        <v/>
      </c>
      <c r="BH25" s="141" t="str">
        <f ca="1">IF(AND($AD$5&lt;=DATE(YEAR(Funktion!$A$5),MONTH(1&amp;$A25),V$22),$AI$5&gt;=DATE(YEAR(Funktion!$A$5),MONTH(1&amp;$A25),V$22)),IF(AND(V25=$AC$12,$AD$9&lt;=DATE(YEAR(Funktion!$A$5),MONTH(1&amp;$A25),V$22),$AI$9&gt;=DATE(YEAR(Funktion!$A$5),MONTH(1&amp;$A25),V$22),SUM(COUNTIF($AN$8:$BR$9,$AC$12),COUNTIF($AN$10:BH10,$AC$12))&lt;=$AM$9),"U",IF(AND(V25=$AC$12,$AD$9&lt;=DATE(YEAR(Funktion!$A$5),MONTH(1&amp;$A25),V$22),$AI$9&gt;=DATE(YEAR(Funktion!$A$5),MONTH(1&amp;$A25),V$22),BH10=$AC$12),"U",V25)),"")</f>
        <v/>
      </c>
      <c r="BI25" s="141" t="str">
        <f ca="1">IF(AND($AD$5&lt;=DATE(YEAR(Funktion!$A$5),MONTH(1&amp;$A25),W$22),$AI$5&gt;=DATE(YEAR(Funktion!$A$5),MONTH(1&amp;$A25),W$22)),IF(AND(W25=$AC$12,$AD$9&lt;=DATE(YEAR(Funktion!$A$5),MONTH(1&amp;$A25),W$22),$AI$9&gt;=DATE(YEAR(Funktion!$A$5),MONTH(1&amp;$A25),W$22),SUM(COUNTIF($AN$8:$BR$9,$AC$12),COUNTIF($AN$10:BI10,$AC$12))&lt;=$AM$9),"U",IF(AND(W25=$AC$12,$AD$9&lt;=DATE(YEAR(Funktion!$A$5),MONTH(1&amp;$A25),W$22),$AI$9&gt;=DATE(YEAR(Funktion!$A$5),MONTH(1&amp;$A25),W$22),BI10=$AC$12),"U",W25)),"")</f>
        <v/>
      </c>
      <c r="BJ25" s="141" t="str">
        <f ca="1">IF(AND($AD$5&lt;=DATE(YEAR(Funktion!$A$5),MONTH(1&amp;$A25),X$22),$AI$5&gt;=DATE(YEAR(Funktion!$A$5),MONTH(1&amp;$A25),X$22)),IF(AND(X25=$AC$12,$AD$9&lt;=DATE(YEAR(Funktion!$A$5),MONTH(1&amp;$A25),X$22),$AI$9&gt;=DATE(YEAR(Funktion!$A$5),MONTH(1&amp;$A25),X$22),SUM(COUNTIF($AN$8:$BR$9,$AC$12),COUNTIF($AN$10:BJ10,$AC$12))&lt;=$AM$9),"U",IF(AND(X25=$AC$12,$AD$9&lt;=DATE(YEAR(Funktion!$A$5),MONTH(1&amp;$A25),X$22),$AI$9&gt;=DATE(YEAR(Funktion!$A$5),MONTH(1&amp;$A25),X$22),BJ10=$AC$12),"U",X25)),"")</f>
        <v/>
      </c>
      <c r="BK25" s="141" t="str">
        <f ca="1">IF(AND($AD$5&lt;=DATE(YEAR(Funktion!$A$5),MONTH(1&amp;$A25),Y$22),$AI$5&gt;=DATE(YEAR(Funktion!$A$5),MONTH(1&amp;$A25),Y$22)),IF(AND(Y25=$AC$12,$AD$9&lt;=DATE(YEAR(Funktion!$A$5),MONTH(1&amp;$A25),Y$22),$AI$9&gt;=DATE(YEAR(Funktion!$A$5),MONTH(1&amp;$A25),Y$22),SUM(COUNTIF($AN$8:$BR$9,$AC$12),COUNTIF($AN$10:BK10,$AC$12))&lt;=$AM$9),"U",IF(AND(Y25=$AC$12,$AD$9&lt;=DATE(YEAR(Funktion!$A$5),MONTH(1&amp;$A25),Y$22),$AI$9&gt;=DATE(YEAR(Funktion!$A$5),MONTH(1&amp;$A25),Y$22),BK10=$AC$12),"U",Y25)),"")</f>
        <v/>
      </c>
      <c r="BL25" s="141" t="str">
        <f ca="1">IF(AND($AD$5&lt;=DATE(YEAR(Funktion!$A$5),MONTH(1&amp;$A25),Z$22),$AI$5&gt;=DATE(YEAR(Funktion!$A$5),MONTH(1&amp;$A25),Z$22)),IF(AND(Z25=$AC$12,$AD$9&lt;=DATE(YEAR(Funktion!$A$5),MONTH(1&amp;$A25),Z$22),$AI$9&gt;=DATE(YEAR(Funktion!$A$5),MONTH(1&amp;$A25),Z$22),SUM(COUNTIF($AN$8:$BR$9,$AC$12),COUNTIF($AN$10:BL10,$AC$12))&lt;=$AM$9),"U",IF(AND(Z25=$AC$12,$AD$9&lt;=DATE(YEAR(Funktion!$A$5),MONTH(1&amp;$A25),Z$22),$AI$9&gt;=DATE(YEAR(Funktion!$A$5),MONTH(1&amp;$A25),Z$22),BL10=$AC$12),"U",Z25)),"")</f>
        <v/>
      </c>
      <c r="BM25" s="141" t="str">
        <f ca="1">IF(AND($AD$5&lt;=DATE(YEAR(Funktion!$A$5),MONTH(1&amp;$A25),AA$22),$AI$5&gt;=DATE(YEAR(Funktion!$A$5),MONTH(1&amp;$A25),AA$22)),IF(AND(AA25=$AC$12,$AD$9&lt;=DATE(YEAR(Funktion!$A$5),MONTH(1&amp;$A25),AA$22),$AI$9&gt;=DATE(YEAR(Funktion!$A$5),MONTH(1&amp;$A25),AA$22),SUM(COUNTIF($AN$8:$BR$9,$AC$12),COUNTIF($AN$10:BM10,$AC$12))&lt;=$AM$9),"U",IF(AND(AA25=$AC$12,$AD$9&lt;=DATE(YEAR(Funktion!$A$5),MONTH(1&amp;$A25),AA$22),$AI$9&gt;=DATE(YEAR(Funktion!$A$5),MONTH(1&amp;$A25),AA$22),BM10=$AC$12),"U",AA25)),"")</f>
        <v/>
      </c>
      <c r="BN25" s="141" t="str">
        <f ca="1">IF(AND($AD$5&lt;=DATE(YEAR(Funktion!$A$5),MONTH(1&amp;$A25),AB$22),$AI$5&gt;=DATE(YEAR(Funktion!$A$5),MONTH(1&amp;$A25),AB$22)),IF(AND(AB25=$AC$12,$AD$9&lt;=DATE(YEAR(Funktion!$A$5),MONTH(1&amp;$A25),AB$22),$AI$9&gt;=DATE(YEAR(Funktion!$A$5),MONTH(1&amp;$A25),AB$22),SUM(COUNTIF($AN$8:$BR$9,$AC$12),COUNTIF($AN$10:BN10,$AC$12))&lt;=$AM$9),"U",IF(AND(AB25=$AC$12,$AD$9&lt;=DATE(YEAR(Funktion!$A$5),MONTH(1&amp;$A25),AB$22),$AI$9&gt;=DATE(YEAR(Funktion!$A$5),MONTH(1&amp;$A25),AB$22),BN10=$AC$12),"U",AB25)),"")</f>
        <v/>
      </c>
      <c r="BO25" s="141" t="str">
        <f ca="1">IF(AND($AD$5&lt;=DATE(YEAR(Funktion!$A$5),MONTH(1&amp;$A25),AC$22),$AI$5&gt;=DATE(YEAR(Funktion!$A$5),MONTH(1&amp;$A25),AC$22)),IF(AND(AC25=$AC$12,$AD$9&lt;=DATE(YEAR(Funktion!$A$5),MONTH(1&amp;$A25),AC$22),$AI$9&gt;=DATE(YEAR(Funktion!$A$5),MONTH(1&amp;$A25),AC$22),SUM(COUNTIF($AN$8:$BR$9,$AC$12),COUNTIF($AN$10:BO10,$AC$12))&lt;=$AM$9),"U",IF(AND(AC25=$AC$12,$AD$9&lt;=DATE(YEAR(Funktion!$A$5),MONTH(1&amp;$A25),AC$22),$AI$9&gt;=DATE(YEAR(Funktion!$A$5),MONTH(1&amp;$A25),AC$22),BO10=$AC$12),"U",AC25)),"")</f>
        <v/>
      </c>
      <c r="BP25" s="141" t="str">
        <f ca="1">IF(AND($AD$5&lt;=DATE(YEAR(Funktion!$A$5),MONTH(1&amp;$A25),AD$22),$AI$5&gt;=DATE(YEAR(Funktion!$A$5),MONTH(1&amp;$A25),AD$22)),IF(AND(AD25=$AC$12,$AD$9&lt;=DATE(YEAR(Funktion!$A$5),MONTH(1&amp;$A25),AD$22),$AI$9&gt;=DATE(YEAR(Funktion!$A$5),MONTH(1&amp;$A25),AD$22),SUM(COUNTIF($AN$8:$BR$9,$AC$12),COUNTIF($AN$10:BP10,$AC$12))&lt;=$AM$9),"U",IF(AND(AD25=$AC$12,$AD$9&lt;=DATE(YEAR(Funktion!$A$5),MONTH(1&amp;$A25),AD$22),$AI$9&gt;=DATE(YEAR(Funktion!$A$5),MONTH(1&amp;$A25),AD$22),BP10=$AC$12),"U",AD25)),"")</f>
        <v/>
      </c>
      <c r="BQ25" s="141" t="str">
        <f ca="1">IF(AND($AD$5&lt;=DATE(YEAR(Funktion!$A$5),MONTH(1&amp;$A25),AE$22),$AI$5&gt;=DATE(YEAR(Funktion!$A$5),MONTH(1&amp;$A25),AE$22)),IF(AND(AE25=$AC$12,$AD$9&lt;=DATE(YEAR(Funktion!$A$5),MONTH(1&amp;$A25),AE$22),$AI$9&gt;=DATE(YEAR(Funktion!$A$5),MONTH(1&amp;$A25),AE$22),SUM(COUNTIF($AN$8:$BR$9,$AC$12),COUNTIF($AN$10:BQ10,$AC$12))&lt;=$AM$9),"U",IF(AND(AE25=$AC$12,$AD$9&lt;=DATE(YEAR(Funktion!$A$5),MONTH(1&amp;$A25),AE$22),$AI$9&gt;=DATE(YEAR(Funktion!$A$5),MONTH(1&amp;$A25),AE$22),BQ10=$AC$12),"U",AE25)),"")</f>
        <v/>
      </c>
      <c r="BR25" s="141" t="str">
        <f ca="1">IF(AND($AD$5&lt;=DATE(YEAR(Funktion!$A$5),MONTH(1&amp;$A25),AF$22),$AI$5&gt;=DATE(YEAR(Funktion!$A$5),MONTH(1&amp;$A25),AF$22)),IF(AND(AF25=$AC$12,$AD$9&lt;=DATE(YEAR(Funktion!$A$5),MONTH(1&amp;$A25),AF$22),$AI$9&gt;=DATE(YEAR(Funktion!$A$5),MONTH(1&amp;$A25),AF$22),SUM(COUNTIF($AN$8:$BR$9,$AC$12),COUNTIF($AN$10:BR10,$AC$12))&lt;=$AM$9),"U",IF(AND(AF25=$AC$12,$AD$9&lt;=DATE(YEAR(Funktion!$A$5),MONTH(1&amp;$A25),AF$22),$AI$9&gt;=DATE(YEAR(Funktion!$A$5),MONTH(1&amp;$A25),AF$22),BR10=$AC$12),"U",AF25)),"")</f>
        <v/>
      </c>
    </row>
    <row r="26" spans="1:71" ht="14.1" customHeight="1" x14ac:dyDescent="0.2">
      <c r="A26" s="9" t="s">
        <v>0</v>
      </c>
      <c r="B26" s="142" t="s">
        <v>87</v>
      </c>
      <c r="C26" s="142" t="s">
        <v>88</v>
      </c>
      <c r="D26" s="119"/>
      <c r="E26" s="119"/>
      <c r="F26" s="119"/>
      <c r="G26" s="119"/>
      <c r="H26" s="142" t="s">
        <v>89</v>
      </c>
      <c r="I26" s="142" t="s">
        <v>87</v>
      </c>
      <c r="J26" s="142" t="s">
        <v>88</v>
      </c>
      <c r="K26" s="142" t="s">
        <v>89</v>
      </c>
      <c r="L26" s="119"/>
      <c r="M26" s="119"/>
      <c r="N26" s="119"/>
      <c r="O26" s="119"/>
      <c r="P26" s="142" t="s">
        <v>87</v>
      </c>
      <c r="Q26" s="142" t="s">
        <v>88</v>
      </c>
      <c r="R26" s="119"/>
      <c r="S26" s="119"/>
      <c r="T26" s="119"/>
      <c r="U26" s="119"/>
      <c r="V26" s="119"/>
      <c r="W26" s="142" t="s">
        <v>87</v>
      </c>
      <c r="X26" s="142" t="s">
        <v>88</v>
      </c>
      <c r="Y26" s="119"/>
      <c r="Z26" s="119"/>
      <c r="AA26" s="118"/>
      <c r="AB26" s="118"/>
      <c r="AC26" s="119"/>
      <c r="AD26" s="142" t="s">
        <v>87</v>
      </c>
      <c r="AE26" s="142" t="s">
        <v>88</v>
      </c>
      <c r="AF26" s="143" t="s">
        <v>90</v>
      </c>
      <c r="AG26" s="126">
        <f t="shared" ca="1" si="12"/>
        <v>0</v>
      </c>
      <c r="AH26" s="127">
        <f t="shared" ca="1" si="12"/>
        <v>0</v>
      </c>
      <c r="AI26" s="127">
        <f t="shared" ca="1" si="9"/>
        <v>0</v>
      </c>
      <c r="AJ26" s="127">
        <f t="shared" ca="1" si="9"/>
        <v>0</v>
      </c>
      <c r="AK26" s="128">
        <f t="shared" ca="1" si="9"/>
        <v>0</v>
      </c>
      <c r="AL26" s="128">
        <f t="shared" ca="1" si="9"/>
        <v>0</v>
      </c>
      <c r="AM26" s="10" t="str">
        <f t="shared" si="11"/>
        <v/>
      </c>
      <c r="AN26" s="141" t="str">
        <f ca="1">IF(AND($AD$5&lt;=DATE(YEAR(Funktion!$A$5),MONTH(1&amp;$A26),B$22),$AI$5&gt;=DATE(YEAR(Funktion!$A$5),MONTH(1&amp;$A26),B$22)),IF(AND(B26=$AC$12,$AD$9&lt;=DATE(YEAR(Funktion!$A$5),MONTH(1&amp;$A26),B$22),$AI$9&gt;=DATE(YEAR(Funktion!$A$5),MONTH(1&amp;$A26),B$22),SUM(COUNTIF($AN$8:$BR$10,$AC$12),COUNTIF($AN$12:AN12,$AC$12))&lt;=$AM$9),"U",IF(AND(B26=$AC$12,$AD$9&lt;=DATE(YEAR(Funktion!$A$5),MONTH(1&amp;$A26),B$22),$AI$9&gt;=DATE(YEAR(Funktion!$A$5),MONTH(1&amp;$A26),B$22),AN12=$AC$12),"U",B26)),"")</f>
        <v/>
      </c>
      <c r="AO26" s="141" t="str">
        <f ca="1">IF(AND($AD$5&lt;=DATE(YEAR(Funktion!$A$5),MONTH(1&amp;$A26),C$22),$AI$5&gt;=DATE(YEAR(Funktion!$A$5),MONTH(1&amp;$A26),C$22)),IF(AND(C26=$AC$12,$AD$9&lt;=DATE(YEAR(Funktion!$A$5),MONTH(1&amp;$A26),C$22),$AI$9&gt;=DATE(YEAR(Funktion!$A$5),MONTH(1&amp;$A26),C$22),SUM(COUNTIF($AN$8:$BR$10,$AC$12),COUNTIF($AN$12:AO12,$AC$12))&lt;=$AM$9),"U",IF(AND(C26=$AC$12,$AD$9&lt;=DATE(YEAR(Funktion!$A$5),MONTH(1&amp;$A26),C$22),$AI$9&gt;=DATE(YEAR(Funktion!$A$5),MONTH(1&amp;$A26),C$22),AO12=$AC$12),"U",C26)),"")</f>
        <v/>
      </c>
      <c r="AP26" s="141" t="str">
        <f ca="1">IF(AND($AD$5&lt;=DATE(YEAR(Funktion!$A$5),MONTH(1&amp;$A26),D$22),$AI$5&gt;=DATE(YEAR(Funktion!$A$5),MONTH(1&amp;$A26),D$22)),IF(AND(D26=$AC$12,$AD$9&lt;=DATE(YEAR(Funktion!$A$5),MONTH(1&amp;$A26),D$22),$AI$9&gt;=DATE(YEAR(Funktion!$A$5),MONTH(1&amp;$A26),D$22),SUM(COUNTIF($AN$8:$BR$10,$AC$12),COUNTIF($AN$12:AP12,$AC$12))&lt;=$AM$9),"U",IF(AND(D26=$AC$12,$AD$9&lt;=DATE(YEAR(Funktion!$A$5),MONTH(1&amp;$A26),D$22),$AI$9&gt;=DATE(YEAR(Funktion!$A$5),MONTH(1&amp;$A26),D$22),AP12=$AC$12),"U",D26)),"")</f>
        <v/>
      </c>
      <c r="AQ26" s="141" t="str">
        <f ca="1">IF(AND($AD$5&lt;=DATE(YEAR(Funktion!$A$5),MONTH(1&amp;$A26),E$22),$AI$5&gt;=DATE(YEAR(Funktion!$A$5),MONTH(1&amp;$A26),E$22)),IF(AND(E26=$AC$12,$AD$9&lt;=DATE(YEAR(Funktion!$A$5),MONTH(1&amp;$A26),E$22),$AI$9&gt;=DATE(YEAR(Funktion!$A$5),MONTH(1&amp;$A26),E$22),SUM(COUNTIF($AN$8:$BR$10,$AC$12),COUNTIF($AN$12:AQ12,$AC$12))&lt;=$AM$9),"U",IF(AND(E26=$AC$12,$AD$9&lt;=DATE(YEAR(Funktion!$A$5),MONTH(1&amp;$A26),E$22),$AI$9&gt;=DATE(YEAR(Funktion!$A$5),MONTH(1&amp;$A26),E$22),AQ12=$AC$12),"U",E26)),"")</f>
        <v/>
      </c>
      <c r="AR26" s="141" t="str">
        <f ca="1">IF(AND($AD$5&lt;=DATE(YEAR(Funktion!$A$5),MONTH(1&amp;$A26),F$22),$AI$5&gt;=DATE(YEAR(Funktion!$A$5),MONTH(1&amp;$A26),F$22)),IF(AND(F26=$AC$12,$AD$9&lt;=DATE(YEAR(Funktion!$A$5),MONTH(1&amp;$A26),F$22),$AI$9&gt;=DATE(YEAR(Funktion!$A$5),MONTH(1&amp;$A26),F$22),SUM(COUNTIF($AN$8:$BR$10,$AC$12),COUNTIF($AN$12:AR12,$AC$12))&lt;=$AM$9),"U",IF(AND(F26=$AC$12,$AD$9&lt;=DATE(YEAR(Funktion!$A$5),MONTH(1&amp;$A26),F$22),$AI$9&gt;=DATE(YEAR(Funktion!$A$5),MONTH(1&amp;$A26),F$22),AR12=$AC$12),"U",F26)),"")</f>
        <v/>
      </c>
      <c r="AS26" s="141" t="str">
        <f ca="1">IF(AND($AD$5&lt;=DATE(YEAR(Funktion!$A$5),MONTH(1&amp;$A26),G$22),$AI$5&gt;=DATE(YEAR(Funktion!$A$5),MONTH(1&amp;$A26),G$22)),IF(AND(G26=$AC$12,$AD$9&lt;=DATE(YEAR(Funktion!$A$5),MONTH(1&amp;$A26),G$22),$AI$9&gt;=DATE(YEAR(Funktion!$A$5),MONTH(1&amp;$A26),G$22),SUM(COUNTIF($AN$8:$BR$10,$AC$12),COUNTIF($AN$12:AS12,$AC$12))&lt;=$AM$9),"U",IF(AND(G26=$AC$12,$AD$9&lt;=DATE(YEAR(Funktion!$A$5),MONTH(1&amp;$A26),G$22),$AI$9&gt;=DATE(YEAR(Funktion!$A$5),MONTH(1&amp;$A26),G$22),AS12=$AC$12),"U",G26)),"")</f>
        <v/>
      </c>
      <c r="AT26" s="141" t="str">
        <f ca="1">IF(AND($AD$5&lt;=DATE(YEAR(Funktion!$A$5),MONTH(1&amp;$A26),H$22),$AI$5&gt;=DATE(YEAR(Funktion!$A$5),MONTH(1&amp;$A26),H$22)),IF(AND(H26=$AC$12,$AD$9&lt;=DATE(YEAR(Funktion!$A$5),MONTH(1&amp;$A26),H$22),$AI$9&gt;=DATE(YEAR(Funktion!$A$5),MONTH(1&amp;$A26),H$22),SUM(COUNTIF($AN$8:$BR$10,$AC$12),COUNTIF($AN$12:AT12,$AC$12))&lt;=$AM$9),"U",IF(AND(H26=$AC$12,$AD$9&lt;=DATE(YEAR(Funktion!$A$5),MONTH(1&amp;$A26),H$22),$AI$9&gt;=DATE(YEAR(Funktion!$A$5),MONTH(1&amp;$A26),H$22),AT12=$AC$12),"U",H26)),"")</f>
        <v/>
      </c>
      <c r="AU26" s="141" t="str">
        <f ca="1">IF(AND($AD$5&lt;=DATE(YEAR(Funktion!$A$5),MONTH(1&amp;$A26),I$22),$AI$5&gt;=DATE(YEAR(Funktion!$A$5),MONTH(1&amp;$A26),I$22)),IF(AND(I26=$AC$12,$AD$9&lt;=DATE(YEAR(Funktion!$A$5),MONTH(1&amp;$A26),I$22),$AI$9&gt;=DATE(YEAR(Funktion!$A$5),MONTH(1&amp;$A26),I$22),SUM(COUNTIF($AN$8:$BR$10,$AC$12),COUNTIF($AN$12:AU12,$AC$12))&lt;=$AM$9),"U",IF(AND(I26=$AC$12,$AD$9&lt;=DATE(YEAR(Funktion!$A$5),MONTH(1&amp;$A26),I$22),$AI$9&gt;=DATE(YEAR(Funktion!$A$5),MONTH(1&amp;$A26),I$22),AU12=$AC$12),"U",I26)),"")</f>
        <v/>
      </c>
      <c r="AV26" s="141" t="str">
        <f ca="1">IF(AND($AD$5&lt;=DATE(YEAR(Funktion!$A$5),MONTH(1&amp;$A26),J$22),$AI$5&gt;=DATE(YEAR(Funktion!$A$5),MONTH(1&amp;$A26),J$22)),IF(AND(J26=$AC$12,$AD$9&lt;=DATE(YEAR(Funktion!$A$5),MONTH(1&amp;$A26),J$22),$AI$9&gt;=DATE(YEAR(Funktion!$A$5),MONTH(1&amp;$A26),J$22),SUM(COUNTIF($AN$8:$BR$10,$AC$12),COUNTIF($AN$12:AV12,$AC$12))&lt;=$AM$9),"U",IF(AND(J26=$AC$12,$AD$9&lt;=DATE(YEAR(Funktion!$A$5),MONTH(1&amp;$A26),J$22),$AI$9&gt;=DATE(YEAR(Funktion!$A$5),MONTH(1&amp;$A26),J$22),AV12=$AC$12),"U",J26)),"")</f>
        <v/>
      </c>
      <c r="AW26" s="141" t="str">
        <f ca="1">IF(AND($AD$5&lt;=DATE(YEAR(Funktion!$A$5),MONTH(1&amp;$A26),K$22),$AI$5&gt;=DATE(YEAR(Funktion!$A$5),MONTH(1&amp;$A26),K$22)),IF(AND(K26=$AC$12,$AD$9&lt;=DATE(YEAR(Funktion!$A$5),MONTH(1&amp;$A26),K$22),$AI$9&gt;=DATE(YEAR(Funktion!$A$5),MONTH(1&amp;$A26),K$22),SUM(COUNTIF($AN$8:$BR$10,$AC$12),COUNTIF($AN$12:AW12,$AC$12))&lt;=$AM$9),"U",IF(AND(K26=$AC$12,$AD$9&lt;=DATE(YEAR(Funktion!$A$5),MONTH(1&amp;$A26),K$22),$AI$9&gt;=DATE(YEAR(Funktion!$A$5),MONTH(1&amp;$A26),K$22),AW12=$AC$12),"U",K26)),"")</f>
        <v/>
      </c>
      <c r="AX26" s="141" t="str">
        <f ca="1">IF(AND($AD$5&lt;=DATE(YEAR(Funktion!$A$5),MONTH(1&amp;$A26),L$22),$AI$5&gt;=DATE(YEAR(Funktion!$A$5),MONTH(1&amp;$A26),L$22)),IF(AND(L26=$AC$12,$AD$9&lt;=DATE(YEAR(Funktion!$A$5),MONTH(1&amp;$A26),L$22),$AI$9&gt;=DATE(YEAR(Funktion!$A$5),MONTH(1&amp;$A26),L$22),SUM(COUNTIF($AN$8:$BR$10,$AC$12),COUNTIF($AN$12:AX12,$AC$12))&lt;=$AM$9),"U",IF(AND(L26=$AC$12,$AD$9&lt;=DATE(YEAR(Funktion!$A$5),MONTH(1&amp;$A26),L$22),$AI$9&gt;=DATE(YEAR(Funktion!$A$5),MONTH(1&amp;$A26),L$22),AX12=$AC$12),"U",L26)),"")</f>
        <v/>
      </c>
      <c r="AY26" s="141" t="str">
        <f ca="1">IF(AND($AD$5&lt;=DATE(YEAR(Funktion!$A$5),MONTH(1&amp;$A26),M$22),$AI$5&gt;=DATE(YEAR(Funktion!$A$5),MONTH(1&amp;$A26),M$22)),IF(AND(M26=$AC$12,$AD$9&lt;=DATE(YEAR(Funktion!$A$5),MONTH(1&amp;$A26),M$22),$AI$9&gt;=DATE(YEAR(Funktion!$A$5),MONTH(1&amp;$A26),M$22),SUM(COUNTIF($AN$8:$BR$10,$AC$12),COUNTIF($AN$12:AY12,$AC$12))&lt;=$AM$9),"U",IF(AND(M26=$AC$12,$AD$9&lt;=DATE(YEAR(Funktion!$A$5),MONTH(1&amp;$A26),M$22),$AI$9&gt;=DATE(YEAR(Funktion!$A$5),MONTH(1&amp;$A26),M$22),AY12=$AC$12),"U",M26)),"")</f>
        <v/>
      </c>
      <c r="AZ26" s="141" t="str">
        <f ca="1">IF(AND($AD$5&lt;=DATE(YEAR(Funktion!$A$5),MONTH(1&amp;$A26),N$22),$AI$5&gt;=DATE(YEAR(Funktion!$A$5),MONTH(1&amp;$A26),N$22)),IF(AND(N26=$AC$12,$AD$9&lt;=DATE(YEAR(Funktion!$A$5),MONTH(1&amp;$A26),N$22),$AI$9&gt;=DATE(YEAR(Funktion!$A$5),MONTH(1&amp;$A26),N$22),SUM(COUNTIF($AN$8:$BR$10,$AC$12),COUNTIF($AN$12:AZ12,$AC$12))&lt;=$AM$9),"U",IF(AND(N26=$AC$12,$AD$9&lt;=DATE(YEAR(Funktion!$A$5),MONTH(1&amp;$A26),N$22),$AI$9&gt;=DATE(YEAR(Funktion!$A$5),MONTH(1&amp;$A26),N$22),AZ12=$AC$12),"U",N26)),"")</f>
        <v/>
      </c>
      <c r="BA26" s="141" t="str">
        <f ca="1">IF(AND($AD$5&lt;=DATE(YEAR(Funktion!$A$5),MONTH(1&amp;$A26),O$22),$AI$5&gt;=DATE(YEAR(Funktion!$A$5),MONTH(1&amp;$A26),O$22)),IF(AND(O26=$AC$12,$AD$9&lt;=DATE(YEAR(Funktion!$A$5),MONTH(1&amp;$A26),O$22),$AI$9&gt;=DATE(YEAR(Funktion!$A$5),MONTH(1&amp;$A26),O$22),SUM(COUNTIF($AN$8:$BR$10,$AC$12),COUNTIF($AN$12:BA12,$AC$12))&lt;=$AM$9),"U",IF(AND(O26=$AC$12,$AD$9&lt;=DATE(YEAR(Funktion!$A$5),MONTH(1&amp;$A26),O$22),$AI$9&gt;=DATE(YEAR(Funktion!$A$5),MONTH(1&amp;$A26),O$22),BA12=$AC$12),"U",O26)),"")</f>
        <v/>
      </c>
      <c r="BB26" s="141" t="str">
        <f ca="1">IF(AND($AD$5&lt;=DATE(YEAR(Funktion!$A$5),MONTH(1&amp;$A26),P$22),$AI$5&gt;=DATE(YEAR(Funktion!$A$5),MONTH(1&amp;$A26),P$22)),IF(AND(P26=$AC$12,$AD$9&lt;=DATE(YEAR(Funktion!$A$5),MONTH(1&amp;$A26),P$22),$AI$9&gt;=DATE(YEAR(Funktion!$A$5),MONTH(1&amp;$A26),P$22),SUM(COUNTIF($AN$8:$BR$10,$AC$12),COUNTIF($AN$12:BB12,$AC$12))&lt;=$AM$9),"U",IF(AND(P26=$AC$12,$AD$9&lt;=DATE(YEAR(Funktion!$A$5),MONTH(1&amp;$A26),P$22),$AI$9&gt;=DATE(YEAR(Funktion!$A$5),MONTH(1&amp;$A26),P$22),BB12=$AC$12),"U",P26)),"")</f>
        <v/>
      </c>
      <c r="BC26" s="141" t="str">
        <f ca="1">IF(AND($AD$5&lt;=DATE(YEAR(Funktion!$A$5),MONTH(1&amp;$A26),Q$22),$AI$5&gt;=DATE(YEAR(Funktion!$A$5),MONTH(1&amp;$A26),Q$22)),IF(AND(Q26=$AC$12,$AD$9&lt;=DATE(YEAR(Funktion!$A$5),MONTH(1&amp;$A26),Q$22),$AI$9&gt;=DATE(YEAR(Funktion!$A$5),MONTH(1&amp;$A26),Q$22),SUM(COUNTIF($AN$8:$BR$10,$AC$12),COUNTIF($AN$12:BC12,$AC$12))&lt;=$AM$9),"U",IF(AND(Q26=$AC$12,$AD$9&lt;=DATE(YEAR(Funktion!$A$5),MONTH(1&amp;$A26),Q$22),$AI$9&gt;=DATE(YEAR(Funktion!$A$5),MONTH(1&amp;$A26),Q$22),BC12=$AC$12),"U",Q26)),"")</f>
        <v/>
      </c>
      <c r="BD26" s="141" t="str">
        <f ca="1">IF(AND($AD$5&lt;=DATE(YEAR(Funktion!$A$5),MONTH(1&amp;$A26),R$22),$AI$5&gt;=DATE(YEAR(Funktion!$A$5),MONTH(1&amp;$A26),R$22)),IF(AND(R26=$AC$12,$AD$9&lt;=DATE(YEAR(Funktion!$A$5),MONTH(1&amp;$A26),R$22),$AI$9&gt;=DATE(YEAR(Funktion!$A$5),MONTH(1&amp;$A26),R$22),SUM(COUNTIF($AN$8:$BR$10,$AC$12),COUNTIF($AN$12:BD12,$AC$12))&lt;=$AM$9),"U",IF(AND(R26=$AC$12,$AD$9&lt;=DATE(YEAR(Funktion!$A$5),MONTH(1&amp;$A26),R$22),$AI$9&gt;=DATE(YEAR(Funktion!$A$5),MONTH(1&amp;$A26),R$22),BD12=$AC$12),"U",R26)),"")</f>
        <v/>
      </c>
      <c r="BE26" s="141" t="str">
        <f ca="1">IF(AND($AD$5&lt;=DATE(YEAR(Funktion!$A$5),MONTH(1&amp;$A26),S$22),$AI$5&gt;=DATE(YEAR(Funktion!$A$5),MONTH(1&amp;$A26),S$22)),IF(AND(S26=$AC$12,$AD$9&lt;=DATE(YEAR(Funktion!$A$5),MONTH(1&amp;$A26),S$22),$AI$9&gt;=DATE(YEAR(Funktion!$A$5),MONTH(1&amp;$A26),S$22),SUM(COUNTIF($AN$8:$BR$10,$AC$12),COUNTIF($AN$12:BE12,$AC$12))&lt;=$AM$9),"U",IF(AND(S26=$AC$12,$AD$9&lt;=DATE(YEAR(Funktion!$A$5),MONTH(1&amp;$A26),S$22),$AI$9&gt;=DATE(YEAR(Funktion!$A$5),MONTH(1&amp;$A26),S$22),BE12=$AC$12),"U",S26)),"")</f>
        <v/>
      </c>
      <c r="BF26" s="141" t="str">
        <f ca="1">IF(AND($AD$5&lt;=DATE(YEAR(Funktion!$A$5),MONTH(1&amp;$A26),T$22),$AI$5&gt;=DATE(YEAR(Funktion!$A$5),MONTH(1&amp;$A26),T$22)),IF(AND(T26=$AC$12,$AD$9&lt;=DATE(YEAR(Funktion!$A$5),MONTH(1&amp;$A26),T$22),$AI$9&gt;=DATE(YEAR(Funktion!$A$5),MONTH(1&amp;$A26),T$22),SUM(COUNTIF($AN$8:$BR$10,$AC$12),COUNTIF($AN$12:BF12,$AC$12))&lt;=$AM$9),"U",IF(AND(T26=$AC$12,$AD$9&lt;=DATE(YEAR(Funktion!$A$5),MONTH(1&amp;$A26),T$22),$AI$9&gt;=DATE(YEAR(Funktion!$A$5),MONTH(1&amp;$A26),T$22),BF12=$AC$12),"U",T26)),"")</f>
        <v/>
      </c>
      <c r="BG26" s="141" t="str">
        <f ca="1">IF(AND($AD$5&lt;=DATE(YEAR(Funktion!$A$5),MONTH(1&amp;$A26),U$22),$AI$5&gt;=DATE(YEAR(Funktion!$A$5),MONTH(1&amp;$A26),U$22)),IF(AND(U26=$AC$12,$AD$9&lt;=DATE(YEAR(Funktion!$A$5),MONTH(1&amp;$A26),U$22),$AI$9&gt;=DATE(YEAR(Funktion!$A$5),MONTH(1&amp;$A26),U$22),SUM(COUNTIF($AN$8:$BR$10,$AC$12),COUNTIF($AN$12:BG12,$AC$12))&lt;=$AM$9),"U",IF(AND(U26=$AC$12,$AD$9&lt;=DATE(YEAR(Funktion!$A$5),MONTH(1&amp;$A26),U$22),$AI$9&gt;=DATE(YEAR(Funktion!$A$5),MONTH(1&amp;$A26),U$22),BG12=$AC$12),"U",U26)),"")</f>
        <v/>
      </c>
      <c r="BH26" s="141" t="str">
        <f ca="1">IF(AND($AD$5&lt;=DATE(YEAR(Funktion!$A$5),MONTH(1&amp;$A26),V$22),$AI$5&gt;=DATE(YEAR(Funktion!$A$5),MONTH(1&amp;$A26),V$22)),IF(AND(V26=$AC$12,$AD$9&lt;=DATE(YEAR(Funktion!$A$5),MONTH(1&amp;$A26),V$22),$AI$9&gt;=DATE(YEAR(Funktion!$A$5),MONTH(1&amp;$A26),V$22),SUM(COUNTIF($AN$8:$BR$10,$AC$12),COUNTIF($AN$12:BH12,$AC$12))&lt;=$AM$9),"U",IF(AND(V26=$AC$12,$AD$9&lt;=DATE(YEAR(Funktion!$A$5),MONTH(1&amp;$A26),V$22),$AI$9&gt;=DATE(YEAR(Funktion!$A$5),MONTH(1&amp;$A26),V$22),BH12=$AC$12),"U",V26)),"")</f>
        <v/>
      </c>
      <c r="BI26" s="141" t="str">
        <f ca="1">IF(AND($AD$5&lt;=DATE(YEAR(Funktion!$A$5),MONTH(1&amp;$A26),W$22),$AI$5&gt;=DATE(YEAR(Funktion!$A$5),MONTH(1&amp;$A26),W$22)),IF(AND(W26=$AC$12,$AD$9&lt;=DATE(YEAR(Funktion!$A$5),MONTH(1&amp;$A26),W$22),$AI$9&gt;=DATE(YEAR(Funktion!$A$5),MONTH(1&amp;$A26),W$22),SUM(COUNTIF($AN$8:$BR$10,$AC$12),COUNTIF($AN$12:BI12,$AC$12))&lt;=$AM$9),"U",IF(AND(W26=$AC$12,$AD$9&lt;=DATE(YEAR(Funktion!$A$5),MONTH(1&amp;$A26),W$22),$AI$9&gt;=DATE(YEAR(Funktion!$A$5),MONTH(1&amp;$A26),W$22),BI12=$AC$12),"U",W26)),"")</f>
        <v/>
      </c>
      <c r="BJ26" s="141" t="str">
        <f ca="1">IF(AND($AD$5&lt;=DATE(YEAR(Funktion!$A$5),MONTH(1&amp;$A26),X$22),$AI$5&gt;=DATE(YEAR(Funktion!$A$5),MONTH(1&amp;$A26),X$22)),IF(AND(X26=$AC$12,$AD$9&lt;=DATE(YEAR(Funktion!$A$5),MONTH(1&amp;$A26),X$22),$AI$9&gt;=DATE(YEAR(Funktion!$A$5),MONTH(1&amp;$A26),X$22),SUM(COUNTIF($AN$8:$BR$10,$AC$12),COUNTIF($AN$12:BJ12,$AC$12))&lt;=$AM$9),"U",IF(AND(X26=$AC$12,$AD$9&lt;=DATE(YEAR(Funktion!$A$5),MONTH(1&amp;$A26),X$22),$AI$9&gt;=DATE(YEAR(Funktion!$A$5),MONTH(1&amp;$A26),X$22),BJ12=$AC$12),"U",X26)),"")</f>
        <v/>
      </c>
      <c r="BK26" s="141" t="str">
        <f ca="1">IF(AND($AD$5&lt;=DATE(YEAR(Funktion!$A$5),MONTH(1&amp;$A26),Y$22),$AI$5&gt;=DATE(YEAR(Funktion!$A$5),MONTH(1&amp;$A26),Y$22)),IF(AND(Y26=$AC$12,$AD$9&lt;=DATE(YEAR(Funktion!$A$5),MONTH(1&amp;$A26),Y$22),$AI$9&gt;=DATE(YEAR(Funktion!$A$5),MONTH(1&amp;$A26),Y$22),SUM(COUNTIF($AN$8:$BR$10,$AC$12),COUNTIF($AN$12:BK12,$AC$12))&lt;=$AM$9),"U",IF(AND(Y26=$AC$12,$AD$9&lt;=DATE(YEAR(Funktion!$A$5),MONTH(1&amp;$A26),Y$22),$AI$9&gt;=DATE(YEAR(Funktion!$A$5),MONTH(1&amp;$A26),Y$22),BK12=$AC$12),"U",Y26)),"")</f>
        <v/>
      </c>
      <c r="BL26" s="141" t="str">
        <f ca="1">IF(AND($AD$5&lt;=DATE(YEAR(Funktion!$A$5),MONTH(1&amp;$A26),Z$22),$AI$5&gt;=DATE(YEAR(Funktion!$A$5),MONTH(1&amp;$A26),Z$22)),IF(AND(Z26=$AC$12,$AD$9&lt;=DATE(YEAR(Funktion!$A$5),MONTH(1&amp;$A26),Z$22),$AI$9&gt;=DATE(YEAR(Funktion!$A$5),MONTH(1&amp;$A26),Z$22),SUM(COUNTIF($AN$8:$BR$10,$AC$12),COUNTIF($AN$12:BL12,$AC$12))&lt;=$AM$9),"U",IF(AND(Z26=$AC$12,$AD$9&lt;=DATE(YEAR(Funktion!$A$5),MONTH(1&amp;$A26),Z$22),$AI$9&gt;=DATE(YEAR(Funktion!$A$5),MONTH(1&amp;$A26),Z$22),BL12=$AC$12),"U",Z26)),"")</f>
        <v/>
      </c>
      <c r="BM26" s="141" t="str">
        <f ca="1">IF(AND($AD$5&lt;=DATE(YEAR(Funktion!$A$5),MONTH(1&amp;$A26),AA$22),$AI$5&gt;=DATE(YEAR(Funktion!$A$5),MONTH(1&amp;$A26),AA$22)),IF(AND(AA26=$AC$12,$AD$9&lt;=DATE(YEAR(Funktion!$A$5),MONTH(1&amp;$A26),AA$22),$AI$9&gt;=DATE(YEAR(Funktion!$A$5),MONTH(1&amp;$A26),AA$22),SUM(COUNTIF($AN$8:$BR$10,$AC$12),COUNTIF($AN$12:BM12,$AC$12))&lt;=$AM$9),"U",IF(AND(AA26=$AC$12,$AD$9&lt;=DATE(YEAR(Funktion!$A$5),MONTH(1&amp;$A26),AA$22),$AI$9&gt;=DATE(YEAR(Funktion!$A$5),MONTH(1&amp;$A26),AA$22),BM12=$AC$12),"U",AA26)),"")</f>
        <v/>
      </c>
      <c r="BN26" s="141" t="str">
        <f ca="1">IF(AND($AD$5&lt;=DATE(YEAR(Funktion!$A$5),MONTH(1&amp;$A26),AB$22),$AI$5&gt;=DATE(YEAR(Funktion!$A$5),MONTH(1&amp;$A26),AB$22)),IF(AND(AB26=$AC$12,$AD$9&lt;=DATE(YEAR(Funktion!$A$5),MONTH(1&amp;$A26),AB$22),$AI$9&gt;=DATE(YEAR(Funktion!$A$5),MONTH(1&amp;$A26),AB$22),SUM(COUNTIF($AN$8:$BR$10,$AC$12),COUNTIF($AN$12:BN12,$AC$12))&lt;=$AM$9),"U",IF(AND(AB26=$AC$12,$AD$9&lt;=DATE(YEAR(Funktion!$A$5),MONTH(1&amp;$A26),AB$22),$AI$9&gt;=DATE(YEAR(Funktion!$A$5),MONTH(1&amp;$A26),AB$22),BN12=$AC$12),"U",AB26)),"")</f>
        <v/>
      </c>
      <c r="BO26" s="141" t="str">
        <f ca="1">IF(AND($AD$5&lt;=DATE(YEAR(Funktion!$A$5),MONTH(1&amp;$A26),AC$22),$AI$5&gt;=DATE(YEAR(Funktion!$A$5),MONTH(1&amp;$A26),AC$22)),IF(AND(AC26=$AC$12,$AD$9&lt;=DATE(YEAR(Funktion!$A$5),MONTH(1&amp;$A26),AC$22),$AI$9&gt;=DATE(YEAR(Funktion!$A$5),MONTH(1&amp;$A26),AC$22),SUM(COUNTIF($AN$8:$BR$10,$AC$12),COUNTIF($AN$12:BO12,$AC$12))&lt;=$AM$9),"U",IF(AND(AC26=$AC$12,$AD$9&lt;=DATE(YEAR(Funktion!$A$5),MONTH(1&amp;$A26),AC$22),$AI$9&gt;=DATE(YEAR(Funktion!$A$5),MONTH(1&amp;$A26),AC$22),BO12=$AC$12),"U",AC26)),"")</f>
        <v/>
      </c>
      <c r="BP26" s="141" t="str">
        <f ca="1">IF(AND($AD$5&lt;=DATE(YEAR(Funktion!$A$5),MONTH(1&amp;$A26),AD$22),$AI$5&gt;=DATE(YEAR(Funktion!$A$5),MONTH(1&amp;$A26),AD$22)),IF(AND(AD26=$AC$12,$AD$9&lt;=DATE(YEAR(Funktion!$A$5),MONTH(1&amp;$A26),AD$22),$AI$9&gt;=DATE(YEAR(Funktion!$A$5),MONTH(1&amp;$A26),AD$22),SUM(COUNTIF($AN$8:$BR$10,$AC$12),COUNTIF($AN$12:BP12,$AC$12))&lt;=$AM$9),"U",IF(AND(AD26=$AC$12,$AD$9&lt;=DATE(YEAR(Funktion!$A$5),MONTH(1&amp;$A26),AD$22),$AI$9&gt;=DATE(YEAR(Funktion!$A$5),MONTH(1&amp;$A26),AD$22),BP12=$AC$12),"U",AD26)),"")</f>
        <v/>
      </c>
      <c r="BQ26" s="141" t="str">
        <f ca="1">IF(AND($AD$5&lt;=DATE(YEAR(Funktion!$A$5),MONTH(1&amp;$A26),AE$22),$AI$5&gt;=DATE(YEAR(Funktion!$A$5),MONTH(1&amp;$A26),AE$22)),IF(AND(AE26=$AC$12,$AD$9&lt;=DATE(YEAR(Funktion!$A$5),MONTH(1&amp;$A26),AE$22),$AI$9&gt;=DATE(YEAR(Funktion!$A$5),MONTH(1&amp;$A26),AE$22),SUM(COUNTIF($AN$8:$BR$10,$AC$12),COUNTIF($AN$12:BQ12,$AC$12))&lt;=$AM$9),"U",IF(AND(AE26=$AC$12,$AD$9&lt;=DATE(YEAR(Funktion!$A$5),MONTH(1&amp;$A26),AE$22),$AI$9&gt;=DATE(YEAR(Funktion!$A$5),MONTH(1&amp;$A26),AE$22),BQ12=$AC$12),"U",AE26)),"")</f>
        <v/>
      </c>
      <c r="BR26" s="141" t="str">
        <f ca="1">IF(AND($AD$5&lt;=DATE(YEAR(Funktion!$A$5),MONTH(1&amp;$A26),AF$22),$AI$5&gt;=DATE(YEAR(Funktion!$A$5),MONTH(1&amp;$A26),AF$22)),IF(AND(AF26=$AC$12,$AD$9&lt;=DATE(YEAR(Funktion!$A$5),MONTH(1&amp;$A26),AF$22),$AI$9&gt;=DATE(YEAR(Funktion!$A$5),MONTH(1&amp;$A26),AF$22),SUM(COUNTIF($AN$8:$BR$10,$AC$12),COUNTIF($AN$12:BR12,$AC$12))&lt;=$AM$9),"U",IF(AND(AF26=$AC$12,$AD$9&lt;=DATE(YEAR(Funktion!$A$5),MONTH(1&amp;$A26),AF$22),$AI$9&gt;=DATE(YEAR(Funktion!$A$5),MONTH(1&amp;$A26),AF$22),BR12=$AC$12),"U",AF26)),"")</f>
        <v/>
      </c>
    </row>
    <row r="27" spans="1:71" ht="14.1" customHeight="1" x14ac:dyDescent="0.2">
      <c r="A27" s="9" t="s">
        <v>1</v>
      </c>
      <c r="B27" s="142" t="s">
        <v>89</v>
      </c>
      <c r="C27" s="119"/>
      <c r="D27" s="119"/>
      <c r="E27" s="119"/>
      <c r="F27" s="119"/>
      <c r="G27" s="142" t="s">
        <v>87</v>
      </c>
      <c r="H27" s="142" t="s">
        <v>88</v>
      </c>
      <c r="I27" s="119"/>
      <c r="J27" s="119"/>
      <c r="K27" s="118"/>
      <c r="L27" s="119"/>
      <c r="M27" s="119"/>
      <c r="N27" s="142" t="s">
        <v>87</v>
      </c>
      <c r="O27" s="152" t="s">
        <v>88</v>
      </c>
      <c r="P27" s="119"/>
      <c r="Q27" s="119"/>
      <c r="R27" s="119"/>
      <c r="S27" s="142" t="s">
        <v>89</v>
      </c>
      <c r="T27" s="150"/>
      <c r="U27" s="142" t="s">
        <v>87</v>
      </c>
      <c r="V27" s="142" t="s">
        <v>88</v>
      </c>
      <c r="W27" s="119"/>
      <c r="X27" s="119"/>
      <c r="Y27" s="119"/>
      <c r="Z27" s="119"/>
      <c r="AA27" s="119"/>
      <c r="AB27" s="152" t="s">
        <v>87</v>
      </c>
      <c r="AC27" s="142" t="s">
        <v>88</v>
      </c>
      <c r="AD27" s="142" t="s">
        <v>89</v>
      </c>
      <c r="AE27" s="119"/>
      <c r="AF27" s="151"/>
      <c r="AG27" s="126">
        <f t="shared" ca="1" si="12"/>
        <v>0</v>
      </c>
      <c r="AH27" s="127">
        <f t="shared" ca="1" si="12"/>
        <v>0</v>
      </c>
      <c r="AI27" s="127">
        <f t="shared" ca="1" si="9"/>
        <v>0</v>
      </c>
      <c r="AJ27" s="127">
        <f t="shared" ca="1" si="9"/>
        <v>0</v>
      </c>
      <c r="AK27" s="128">
        <f t="shared" ca="1" si="9"/>
        <v>0</v>
      </c>
      <c r="AL27" s="128">
        <f t="shared" ca="1" si="9"/>
        <v>0</v>
      </c>
      <c r="AM27" s="10" t="str">
        <f t="shared" si="11"/>
        <v/>
      </c>
      <c r="AN27" s="141" t="str">
        <f ca="1">IF(AND($AD$5&lt;=DATE(YEAR(Funktion!$A$5),MONTH(1&amp;$A27),B$22),$AI$5&gt;=DATE(YEAR(Funktion!$A$5),MONTH(1&amp;$A27),B$22)),IF(AND(B27=$AC$12,$AD$9&lt;=DATE(YEAR(Funktion!$A$5),MONTH(1&amp;$A27),B$22),$AI$9&gt;=DATE(YEAR(Funktion!$A$5),MONTH(1&amp;$A27),B$22),SUM(COUNTIF($AN$8:$BR$12,$AC$12),COUNTIF($AN$14:AN14,$AC$12))&lt;=$AM$9),"U",IF(AND(B27=$AC$12,$AD$9&lt;=DATE(YEAR(Funktion!$A$5),MONTH(1&amp;$A27),B$22),$AI$9&gt;=DATE(YEAR(Funktion!$A$5),MONTH(1&amp;$A27),B$22),AN14=$AC$12),"U",B27)),"")</f>
        <v/>
      </c>
      <c r="AO27" s="141" t="str">
        <f ca="1">IF(AND($AD$5&lt;=DATE(YEAR(Funktion!$A$5),MONTH(1&amp;$A27),C$22),$AI$5&gt;=DATE(YEAR(Funktion!$A$5),MONTH(1&amp;$A27),C$22)),IF(AND(C27=$AC$12,$AD$9&lt;=DATE(YEAR(Funktion!$A$5),MONTH(1&amp;$A27),C$22),$AI$9&gt;=DATE(YEAR(Funktion!$A$5),MONTH(1&amp;$A27),C$22),SUM(COUNTIF($AN$8:$BR$12,$AC$12),COUNTIF($AN$14:AO14,$AC$12))&lt;=$AM$9),"U",IF(AND(C27=$AC$12,$AD$9&lt;=DATE(YEAR(Funktion!$A$5),MONTH(1&amp;$A27),C$22),$AI$9&gt;=DATE(YEAR(Funktion!$A$5),MONTH(1&amp;$A27),C$22),AO14=$AC$12),"U",C27)),"")</f>
        <v/>
      </c>
      <c r="AP27" s="141" t="str">
        <f ca="1">IF(AND($AD$5&lt;=DATE(YEAR(Funktion!$A$5),MONTH(1&amp;$A27),D$22),$AI$5&gt;=DATE(YEAR(Funktion!$A$5),MONTH(1&amp;$A27),D$22)),IF(AND(D27=$AC$12,$AD$9&lt;=DATE(YEAR(Funktion!$A$5),MONTH(1&amp;$A27),D$22),$AI$9&gt;=DATE(YEAR(Funktion!$A$5),MONTH(1&amp;$A27),D$22),SUM(COUNTIF($AN$8:$BR$12,$AC$12),COUNTIF($AN$14:AP14,$AC$12))&lt;=$AM$9),"U",IF(AND(D27=$AC$12,$AD$9&lt;=DATE(YEAR(Funktion!$A$5),MONTH(1&amp;$A27),D$22),$AI$9&gt;=DATE(YEAR(Funktion!$A$5),MONTH(1&amp;$A27),D$22),AP14=$AC$12),"U",D27)),"")</f>
        <v/>
      </c>
      <c r="AQ27" s="141" t="str">
        <f ca="1">IF(AND($AD$5&lt;=DATE(YEAR(Funktion!$A$5),MONTH(1&amp;$A27),E$22),$AI$5&gt;=DATE(YEAR(Funktion!$A$5),MONTH(1&amp;$A27),E$22)),IF(AND(E27=$AC$12,$AD$9&lt;=DATE(YEAR(Funktion!$A$5),MONTH(1&amp;$A27),E$22),$AI$9&gt;=DATE(YEAR(Funktion!$A$5),MONTH(1&amp;$A27),E$22),SUM(COUNTIF($AN$8:$BR$12,$AC$12),COUNTIF($AN$14:AQ14,$AC$12))&lt;=$AM$9),"U",IF(AND(E27=$AC$12,$AD$9&lt;=DATE(YEAR(Funktion!$A$5),MONTH(1&amp;$A27),E$22),$AI$9&gt;=DATE(YEAR(Funktion!$A$5),MONTH(1&amp;$A27),E$22),AQ14=$AC$12),"U",E27)),"")</f>
        <v/>
      </c>
      <c r="AR27" s="141" t="str">
        <f ca="1">IF(AND($AD$5&lt;=DATE(YEAR(Funktion!$A$5),MONTH(1&amp;$A27),F$22),$AI$5&gt;=DATE(YEAR(Funktion!$A$5),MONTH(1&amp;$A27),F$22)),IF(AND(F27=$AC$12,$AD$9&lt;=DATE(YEAR(Funktion!$A$5),MONTH(1&amp;$A27),F$22),$AI$9&gt;=DATE(YEAR(Funktion!$A$5),MONTH(1&amp;$A27),F$22),SUM(COUNTIF($AN$8:$BR$12,$AC$12),COUNTIF($AN$14:AR14,$AC$12))&lt;=$AM$9),"U",IF(AND(F27=$AC$12,$AD$9&lt;=DATE(YEAR(Funktion!$A$5),MONTH(1&amp;$A27),F$22),$AI$9&gt;=DATE(YEAR(Funktion!$A$5),MONTH(1&amp;$A27),F$22),AR14=$AC$12),"U",F27)),"")</f>
        <v/>
      </c>
      <c r="AS27" s="141" t="str">
        <f ca="1">IF(AND($AD$5&lt;=DATE(YEAR(Funktion!$A$5),MONTH(1&amp;$A27),G$22),$AI$5&gt;=DATE(YEAR(Funktion!$A$5),MONTH(1&amp;$A27),G$22)),IF(AND(G27=$AC$12,$AD$9&lt;=DATE(YEAR(Funktion!$A$5),MONTH(1&amp;$A27),G$22),$AI$9&gt;=DATE(YEAR(Funktion!$A$5),MONTH(1&amp;$A27),G$22),SUM(COUNTIF($AN$8:$BR$12,$AC$12),COUNTIF($AN$14:AS14,$AC$12))&lt;=$AM$9),"U",IF(AND(G27=$AC$12,$AD$9&lt;=DATE(YEAR(Funktion!$A$5),MONTH(1&amp;$A27),G$22),$AI$9&gt;=DATE(YEAR(Funktion!$A$5),MONTH(1&amp;$A27),G$22),AS14=$AC$12),"U",G27)),"")</f>
        <v/>
      </c>
      <c r="AT27" s="141" t="str">
        <f ca="1">IF(AND($AD$5&lt;=DATE(YEAR(Funktion!$A$5),MONTH(1&amp;$A27),H$22),$AI$5&gt;=DATE(YEAR(Funktion!$A$5),MONTH(1&amp;$A27),H$22)),IF(AND(H27=$AC$12,$AD$9&lt;=DATE(YEAR(Funktion!$A$5),MONTH(1&amp;$A27),H$22),$AI$9&gt;=DATE(YEAR(Funktion!$A$5),MONTH(1&amp;$A27),H$22),SUM(COUNTIF($AN$8:$BR$12,$AC$12),COUNTIF($AN$14:AT14,$AC$12))&lt;=$AM$9),"U",IF(AND(H27=$AC$12,$AD$9&lt;=DATE(YEAR(Funktion!$A$5),MONTH(1&amp;$A27),H$22),$AI$9&gt;=DATE(YEAR(Funktion!$A$5),MONTH(1&amp;$A27),H$22),AT14=$AC$12),"U",H27)),"")</f>
        <v/>
      </c>
      <c r="AU27" s="141" t="str">
        <f ca="1">IF(AND($AD$5&lt;=DATE(YEAR(Funktion!$A$5),MONTH(1&amp;$A27),I$22),$AI$5&gt;=DATE(YEAR(Funktion!$A$5),MONTH(1&amp;$A27),I$22)),IF(AND(I27=$AC$12,$AD$9&lt;=DATE(YEAR(Funktion!$A$5),MONTH(1&amp;$A27),I$22),$AI$9&gt;=DATE(YEAR(Funktion!$A$5),MONTH(1&amp;$A27),I$22),SUM(COUNTIF($AN$8:$BR$12,$AC$12),COUNTIF($AN$14:AU14,$AC$12))&lt;=$AM$9),"U",IF(AND(I27=$AC$12,$AD$9&lt;=DATE(YEAR(Funktion!$A$5),MONTH(1&amp;$A27),I$22),$AI$9&gt;=DATE(YEAR(Funktion!$A$5),MONTH(1&amp;$A27),I$22),AU14=$AC$12),"U",I27)),"")</f>
        <v/>
      </c>
      <c r="AV27" s="141" t="str">
        <f ca="1">IF(AND($AD$5&lt;=DATE(YEAR(Funktion!$A$5),MONTH(1&amp;$A27),J$22),$AI$5&gt;=DATE(YEAR(Funktion!$A$5),MONTH(1&amp;$A27),J$22)),IF(AND(J27=$AC$12,$AD$9&lt;=DATE(YEAR(Funktion!$A$5),MONTH(1&amp;$A27),J$22),$AI$9&gt;=DATE(YEAR(Funktion!$A$5),MONTH(1&amp;$A27),J$22),SUM(COUNTIF($AN$8:$BR$12,$AC$12),COUNTIF($AN$14:AV14,$AC$12))&lt;=$AM$9),"U",IF(AND(J27=$AC$12,$AD$9&lt;=DATE(YEAR(Funktion!$A$5),MONTH(1&amp;$A27),J$22),$AI$9&gt;=DATE(YEAR(Funktion!$A$5),MONTH(1&amp;$A27),J$22),AV14=$AC$12),"U",J27)),"")</f>
        <v/>
      </c>
      <c r="AW27" s="141" t="str">
        <f ca="1">IF(AND($AD$5&lt;=DATE(YEAR(Funktion!$A$5),MONTH(1&amp;$A27),K$22),$AI$5&gt;=DATE(YEAR(Funktion!$A$5),MONTH(1&amp;$A27),K$22)),IF(AND(K27=$AC$12,$AD$9&lt;=DATE(YEAR(Funktion!$A$5),MONTH(1&amp;$A27),K$22),$AI$9&gt;=DATE(YEAR(Funktion!$A$5),MONTH(1&amp;$A27),K$22),SUM(COUNTIF($AN$8:$BR$12,$AC$12),COUNTIF($AN$14:AW14,$AC$12))&lt;=$AM$9),"U",IF(AND(K27=$AC$12,$AD$9&lt;=DATE(YEAR(Funktion!$A$5),MONTH(1&amp;$A27),K$22),$AI$9&gt;=DATE(YEAR(Funktion!$A$5),MONTH(1&amp;$A27),K$22),AW14=$AC$12),"U",K27)),"")</f>
        <v/>
      </c>
      <c r="AX27" s="141" t="str">
        <f ca="1">IF(AND($AD$5&lt;=DATE(YEAR(Funktion!$A$5),MONTH(1&amp;$A27),L$22),$AI$5&gt;=DATE(YEAR(Funktion!$A$5),MONTH(1&amp;$A27),L$22)),IF(AND(L27=$AC$12,$AD$9&lt;=DATE(YEAR(Funktion!$A$5),MONTH(1&amp;$A27),L$22),$AI$9&gt;=DATE(YEAR(Funktion!$A$5),MONTH(1&amp;$A27),L$22),SUM(COUNTIF($AN$8:$BR$12,$AC$12),COUNTIF($AN$14:AX14,$AC$12))&lt;=$AM$9),"U",IF(AND(L27=$AC$12,$AD$9&lt;=DATE(YEAR(Funktion!$A$5),MONTH(1&amp;$A27),L$22),$AI$9&gt;=DATE(YEAR(Funktion!$A$5),MONTH(1&amp;$A27),L$22),AX14=$AC$12),"U",L27)),"")</f>
        <v/>
      </c>
      <c r="AY27" s="141" t="str">
        <f ca="1">IF(AND($AD$5&lt;=DATE(YEAR(Funktion!$A$5),MONTH(1&amp;$A27),M$22),$AI$5&gt;=DATE(YEAR(Funktion!$A$5),MONTH(1&amp;$A27),M$22)),IF(AND(M27=$AC$12,$AD$9&lt;=DATE(YEAR(Funktion!$A$5),MONTH(1&amp;$A27),M$22),$AI$9&gt;=DATE(YEAR(Funktion!$A$5),MONTH(1&amp;$A27),M$22),SUM(COUNTIF($AN$8:$BR$12,$AC$12),COUNTIF($AN$14:AY14,$AC$12))&lt;=$AM$9),"U",IF(AND(M27=$AC$12,$AD$9&lt;=DATE(YEAR(Funktion!$A$5),MONTH(1&amp;$A27),M$22),$AI$9&gt;=DATE(YEAR(Funktion!$A$5),MONTH(1&amp;$A27),M$22),AY14=$AC$12),"U",M27)),"")</f>
        <v/>
      </c>
      <c r="AZ27" s="141" t="str">
        <f ca="1">IF(AND($AD$5&lt;=DATE(YEAR(Funktion!$A$5),MONTH(1&amp;$A27),N$22),$AI$5&gt;=DATE(YEAR(Funktion!$A$5),MONTH(1&amp;$A27),N$22)),IF(AND(N27=$AC$12,$AD$9&lt;=DATE(YEAR(Funktion!$A$5),MONTH(1&amp;$A27),N$22),$AI$9&gt;=DATE(YEAR(Funktion!$A$5),MONTH(1&amp;$A27),N$22),SUM(COUNTIF($AN$8:$BR$12,$AC$12),COUNTIF($AN$14:AZ14,$AC$12))&lt;=$AM$9),"U",IF(AND(N27=$AC$12,$AD$9&lt;=DATE(YEAR(Funktion!$A$5),MONTH(1&amp;$A27),N$22),$AI$9&gt;=DATE(YEAR(Funktion!$A$5),MONTH(1&amp;$A27),N$22),AZ14=$AC$12),"U",N27)),"")</f>
        <v/>
      </c>
      <c r="BA27" s="141" t="str">
        <f ca="1">IF(AND($AD$5&lt;=DATE(YEAR(Funktion!$A$5),MONTH(1&amp;$A27),O$22),$AI$5&gt;=DATE(YEAR(Funktion!$A$5),MONTH(1&amp;$A27),O$22)),IF(AND(O27=$AC$12,$AD$9&lt;=DATE(YEAR(Funktion!$A$5),MONTH(1&amp;$A27),O$22),$AI$9&gt;=DATE(YEAR(Funktion!$A$5),MONTH(1&amp;$A27),O$22),SUM(COUNTIF($AN$8:$BR$12,$AC$12),COUNTIF($AN$14:BA14,$AC$12))&lt;=$AM$9),"U",IF(AND(O27=$AC$12,$AD$9&lt;=DATE(YEAR(Funktion!$A$5),MONTH(1&amp;$A27),O$22),$AI$9&gt;=DATE(YEAR(Funktion!$A$5),MONTH(1&amp;$A27),O$22),BA14=$AC$12),"U",O27)),"")</f>
        <v/>
      </c>
      <c r="BB27" s="141" t="str">
        <f ca="1">IF(AND($AD$5&lt;=DATE(YEAR(Funktion!$A$5),MONTH(1&amp;$A27),P$22),$AI$5&gt;=DATE(YEAR(Funktion!$A$5),MONTH(1&amp;$A27),P$22)),IF(AND(P27=$AC$12,$AD$9&lt;=DATE(YEAR(Funktion!$A$5),MONTH(1&amp;$A27),P$22),$AI$9&gt;=DATE(YEAR(Funktion!$A$5),MONTH(1&amp;$A27),P$22),SUM(COUNTIF($AN$8:$BR$12,$AC$12),COUNTIF($AN$14:BB14,$AC$12))&lt;=$AM$9),"U",IF(AND(P27=$AC$12,$AD$9&lt;=DATE(YEAR(Funktion!$A$5),MONTH(1&amp;$A27),P$22),$AI$9&gt;=DATE(YEAR(Funktion!$A$5),MONTH(1&amp;$A27),P$22),BB14=$AC$12),"U",P27)),"")</f>
        <v/>
      </c>
      <c r="BC27" s="141" t="str">
        <f ca="1">IF(AND($AD$5&lt;=DATE(YEAR(Funktion!$A$5),MONTH(1&amp;$A27),Q$22),$AI$5&gt;=DATE(YEAR(Funktion!$A$5),MONTH(1&amp;$A27),Q$22)),IF(AND(Q27=$AC$12,$AD$9&lt;=DATE(YEAR(Funktion!$A$5),MONTH(1&amp;$A27),Q$22),$AI$9&gt;=DATE(YEAR(Funktion!$A$5),MONTH(1&amp;$A27),Q$22),SUM(COUNTIF($AN$8:$BR$12,$AC$12),COUNTIF($AN$14:BC14,$AC$12))&lt;=$AM$9),"U",IF(AND(Q27=$AC$12,$AD$9&lt;=DATE(YEAR(Funktion!$A$5),MONTH(1&amp;$A27),Q$22),$AI$9&gt;=DATE(YEAR(Funktion!$A$5),MONTH(1&amp;$A27),Q$22),BC14=$AC$12),"U",Q27)),"")</f>
        <v/>
      </c>
      <c r="BD27" s="141" t="str">
        <f ca="1">IF(AND($AD$5&lt;=DATE(YEAR(Funktion!$A$5),MONTH(1&amp;$A27),R$22),$AI$5&gt;=DATE(YEAR(Funktion!$A$5),MONTH(1&amp;$A27),R$22)),IF(AND(R27=$AC$12,$AD$9&lt;=DATE(YEAR(Funktion!$A$5),MONTH(1&amp;$A27),R$22),$AI$9&gt;=DATE(YEAR(Funktion!$A$5),MONTH(1&amp;$A27),R$22),SUM(COUNTIF($AN$8:$BR$12,$AC$12),COUNTIF($AN$14:BD14,$AC$12))&lt;=$AM$9),"U",IF(AND(R27=$AC$12,$AD$9&lt;=DATE(YEAR(Funktion!$A$5),MONTH(1&amp;$A27),R$22),$AI$9&gt;=DATE(YEAR(Funktion!$A$5),MONTH(1&amp;$A27),R$22),BD14=$AC$12),"U",R27)),"")</f>
        <v/>
      </c>
      <c r="BE27" s="141" t="str">
        <f ca="1">IF(AND($AD$5&lt;=DATE(YEAR(Funktion!$A$5),MONTH(1&amp;$A27),S$22),$AI$5&gt;=DATE(YEAR(Funktion!$A$5),MONTH(1&amp;$A27),S$22)),IF(AND(S27=$AC$12,$AD$9&lt;=DATE(YEAR(Funktion!$A$5),MONTH(1&amp;$A27),S$22),$AI$9&gt;=DATE(YEAR(Funktion!$A$5),MONTH(1&amp;$A27),S$22),SUM(COUNTIF($AN$8:$BR$12,$AC$12),COUNTIF($AN$14:BE14,$AC$12))&lt;=$AM$9),"U",IF(AND(S27=$AC$12,$AD$9&lt;=DATE(YEAR(Funktion!$A$5),MONTH(1&amp;$A27),S$22),$AI$9&gt;=DATE(YEAR(Funktion!$A$5),MONTH(1&amp;$A27),S$22),BE14=$AC$12),"U",S27)),"")</f>
        <v/>
      </c>
      <c r="BF27" s="141" t="str">
        <f ca="1">IF(AND($AD$5&lt;=DATE(YEAR(Funktion!$A$5),MONTH(1&amp;$A27),T$22),$AI$5&gt;=DATE(YEAR(Funktion!$A$5),MONTH(1&amp;$A27),T$22)),IF(AND(T27=$AC$12,$AD$9&lt;=DATE(YEAR(Funktion!$A$5),MONTH(1&amp;$A27),T$22),$AI$9&gt;=DATE(YEAR(Funktion!$A$5),MONTH(1&amp;$A27),T$22),SUM(COUNTIF($AN$8:$BR$12,$AC$12),COUNTIF($AN$14:BF14,$AC$12))&lt;=$AM$9),"U",IF(AND(T27=$AC$12,$AD$9&lt;=DATE(YEAR(Funktion!$A$5),MONTH(1&amp;$A27),T$22),$AI$9&gt;=DATE(YEAR(Funktion!$A$5),MONTH(1&amp;$A27),T$22),BF14=$AC$12),"U",T27)),"")</f>
        <v/>
      </c>
      <c r="BG27" s="141" t="str">
        <f ca="1">IF(AND($AD$5&lt;=DATE(YEAR(Funktion!$A$5),MONTH(1&amp;$A27),U$22),$AI$5&gt;=DATE(YEAR(Funktion!$A$5),MONTH(1&amp;$A27),U$22)),IF(AND(U27=$AC$12,$AD$9&lt;=DATE(YEAR(Funktion!$A$5),MONTH(1&amp;$A27),U$22),$AI$9&gt;=DATE(YEAR(Funktion!$A$5),MONTH(1&amp;$A27),U$22),SUM(COUNTIF($AN$8:$BR$12,$AC$12),COUNTIF($AN$14:BG14,$AC$12))&lt;=$AM$9),"U",IF(AND(U27=$AC$12,$AD$9&lt;=DATE(YEAR(Funktion!$A$5),MONTH(1&amp;$A27),U$22),$AI$9&gt;=DATE(YEAR(Funktion!$A$5),MONTH(1&amp;$A27),U$22),BG14=$AC$12),"U",U27)),"")</f>
        <v/>
      </c>
      <c r="BH27" s="141" t="str">
        <f ca="1">IF(AND($AD$5&lt;=DATE(YEAR(Funktion!$A$5),MONTH(1&amp;$A27),V$22),$AI$5&gt;=DATE(YEAR(Funktion!$A$5),MONTH(1&amp;$A27),V$22)),IF(AND(V27=$AC$12,$AD$9&lt;=DATE(YEAR(Funktion!$A$5),MONTH(1&amp;$A27),V$22),$AI$9&gt;=DATE(YEAR(Funktion!$A$5),MONTH(1&amp;$A27),V$22),SUM(COUNTIF($AN$8:$BR$12,$AC$12),COUNTIF($AN$14:BH14,$AC$12))&lt;=$AM$9),"U",IF(AND(V27=$AC$12,$AD$9&lt;=DATE(YEAR(Funktion!$A$5),MONTH(1&amp;$A27),V$22),$AI$9&gt;=DATE(YEAR(Funktion!$A$5),MONTH(1&amp;$A27),V$22),BH14=$AC$12),"U",V27)),"")</f>
        <v/>
      </c>
      <c r="BI27" s="141" t="str">
        <f ca="1">IF(AND($AD$5&lt;=DATE(YEAR(Funktion!$A$5),MONTH(1&amp;$A27),W$22),$AI$5&gt;=DATE(YEAR(Funktion!$A$5),MONTH(1&amp;$A27),W$22)),IF(AND(W27=$AC$12,$AD$9&lt;=DATE(YEAR(Funktion!$A$5),MONTH(1&amp;$A27),W$22),$AI$9&gt;=DATE(YEAR(Funktion!$A$5),MONTH(1&amp;$A27),W$22),SUM(COUNTIF($AN$8:$BR$12,$AC$12),COUNTIF($AN$14:BI14,$AC$12))&lt;=$AM$9),"U",IF(AND(W27=$AC$12,$AD$9&lt;=DATE(YEAR(Funktion!$A$5),MONTH(1&amp;$A27),W$22),$AI$9&gt;=DATE(YEAR(Funktion!$A$5),MONTH(1&amp;$A27),W$22),BI14=$AC$12),"U",W27)),"")</f>
        <v/>
      </c>
      <c r="BJ27" s="141" t="str">
        <f ca="1">IF(AND($AD$5&lt;=DATE(YEAR(Funktion!$A$5),MONTH(1&amp;$A27),X$22),$AI$5&gt;=DATE(YEAR(Funktion!$A$5),MONTH(1&amp;$A27),X$22)),IF(AND(X27=$AC$12,$AD$9&lt;=DATE(YEAR(Funktion!$A$5),MONTH(1&amp;$A27),X$22),$AI$9&gt;=DATE(YEAR(Funktion!$A$5),MONTH(1&amp;$A27),X$22),SUM(COUNTIF($AN$8:$BR$12,$AC$12),COUNTIF($AN$14:BJ14,$AC$12))&lt;=$AM$9),"U",IF(AND(X27=$AC$12,$AD$9&lt;=DATE(YEAR(Funktion!$A$5),MONTH(1&amp;$A27),X$22),$AI$9&gt;=DATE(YEAR(Funktion!$A$5),MONTH(1&amp;$A27),X$22),BJ14=$AC$12),"U",X27)),"")</f>
        <v/>
      </c>
      <c r="BK27" s="141" t="str">
        <f ca="1">IF(AND($AD$5&lt;=DATE(YEAR(Funktion!$A$5),MONTH(1&amp;$A27),Y$22),$AI$5&gt;=DATE(YEAR(Funktion!$A$5),MONTH(1&amp;$A27),Y$22)),IF(AND(Y27=$AC$12,$AD$9&lt;=DATE(YEAR(Funktion!$A$5),MONTH(1&amp;$A27),Y$22),$AI$9&gt;=DATE(YEAR(Funktion!$A$5),MONTH(1&amp;$A27),Y$22),SUM(COUNTIF($AN$8:$BR$12,$AC$12),COUNTIF($AN$14:BK14,$AC$12))&lt;=$AM$9),"U",IF(AND(Y27=$AC$12,$AD$9&lt;=DATE(YEAR(Funktion!$A$5),MONTH(1&amp;$A27),Y$22),$AI$9&gt;=DATE(YEAR(Funktion!$A$5),MONTH(1&amp;$A27),Y$22),BK14=$AC$12),"U",Y27)),"")</f>
        <v/>
      </c>
      <c r="BL27" s="141" t="str">
        <f ca="1">IF(AND($AD$5&lt;=DATE(YEAR(Funktion!$A$5),MONTH(1&amp;$A27),Z$22),$AI$5&gt;=DATE(YEAR(Funktion!$A$5),MONTH(1&amp;$A27),Z$22)),IF(AND(Z27=$AC$12,$AD$9&lt;=DATE(YEAR(Funktion!$A$5),MONTH(1&amp;$A27),Z$22),$AI$9&gt;=DATE(YEAR(Funktion!$A$5),MONTH(1&amp;$A27),Z$22),SUM(COUNTIF($AN$8:$BR$12,$AC$12),COUNTIF($AN$14:BL14,$AC$12))&lt;=$AM$9),"U",IF(AND(Z27=$AC$12,$AD$9&lt;=DATE(YEAR(Funktion!$A$5),MONTH(1&amp;$A27),Z$22),$AI$9&gt;=DATE(YEAR(Funktion!$A$5),MONTH(1&amp;$A27),Z$22),BL14=$AC$12),"U",Z27)),"")</f>
        <v/>
      </c>
      <c r="BM27" s="141" t="str">
        <f ca="1">IF(AND($AD$5&lt;=DATE(YEAR(Funktion!$A$5),MONTH(1&amp;$A27),AA$22),$AI$5&gt;=DATE(YEAR(Funktion!$A$5),MONTH(1&amp;$A27),AA$22)),IF(AND(AA27=$AC$12,$AD$9&lt;=DATE(YEAR(Funktion!$A$5),MONTH(1&amp;$A27),AA$22),$AI$9&gt;=DATE(YEAR(Funktion!$A$5),MONTH(1&amp;$A27),AA$22),SUM(COUNTIF($AN$8:$BR$12,$AC$12),COUNTIF($AN$14:BM14,$AC$12))&lt;=$AM$9),"U",IF(AND(AA27=$AC$12,$AD$9&lt;=DATE(YEAR(Funktion!$A$5),MONTH(1&amp;$A27),AA$22),$AI$9&gt;=DATE(YEAR(Funktion!$A$5),MONTH(1&amp;$A27),AA$22),BM14=$AC$12),"U",AA27)),"")</f>
        <v/>
      </c>
      <c r="BN27" s="141" t="str">
        <f ca="1">IF(AND($AD$5&lt;=DATE(YEAR(Funktion!$A$5),MONTH(1&amp;$A27),AB$22),$AI$5&gt;=DATE(YEAR(Funktion!$A$5),MONTH(1&amp;$A27),AB$22)),IF(AND(AB27=$AC$12,$AD$9&lt;=DATE(YEAR(Funktion!$A$5),MONTH(1&amp;$A27),AB$22),$AI$9&gt;=DATE(YEAR(Funktion!$A$5),MONTH(1&amp;$A27),AB$22),SUM(COUNTIF($AN$8:$BR$12,$AC$12),COUNTIF($AN$14:BN14,$AC$12))&lt;=$AM$9),"U",IF(AND(AB27=$AC$12,$AD$9&lt;=DATE(YEAR(Funktion!$A$5),MONTH(1&amp;$A27),AB$22),$AI$9&gt;=DATE(YEAR(Funktion!$A$5),MONTH(1&amp;$A27),AB$22),BN14=$AC$12),"U",AB27)),"")</f>
        <v/>
      </c>
      <c r="BO27" s="141" t="str">
        <f ca="1">IF(AND($AD$5&lt;=DATE(YEAR(Funktion!$A$5),MONTH(1&amp;$A27),AC$22),$AI$5&gt;=DATE(YEAR(Funktion!$A$5),MONTH(1&amp;$A27),AC$22)),IF(AND(AC27=$AC$12,$AD$9&lt;=DATE(YEAR(Funktion!$A$5),MONTH(1&amp;$A27),AC$22),$AI$9&gt;=DATE(YEAR(Funktion!$A$5),MONTH(1&amp;$A27),AC$22),SUM(COUNTIF($AN$8:$BR$12,$AC$12),COUNTIF($AN$14:BO14,$AC$12))&lt;=$AM$9),"U",IF(AND(AC27=$AC$12,$AD$9&lt;=DATE(YEAR(Funktion!$A$5),MONTH(1&amp;$A27),AC$22),$AI$9&gt;=DATE(YEAR(Funktion!$A$5),MONTH(1&amp;$A27),AC$22),BO14=$AC$12),"U",AC27)),"")</f>
        <v/>
      </c>
      <c r="BP27" s="141" t="str">
        <f ca="1">IF(AND($AD$5&lt;=DATE(YEAR(Funktion!$A$5),MONTH(1&amp;$A27),AD$22),$AI$5&gt;=DATE(YEAR(Funktion!$A$5),MONTH(1&amp;$A27),AD$22)),IF(AND(AD27=$AC$12,$AD$9&lt;=DATE(YEAR(Funktion!$A$5),MONTH(1&amp;$A27),AD$22),$AI$9&gt;=DATE(YEAR(Funktion!$A$5),MONTH(1&amp;$A27),AD$22),SUM(COUNTIF($AN$8:$BR$12,$AC$12),COUNTIF($AN$14:BP14,$AC$12))&lt;=$AM$9),"U",IF(AND(AD27=$AC$12,$AD$9&lt;=DATE(YEAR(Funktion!$A$5),MONTH(1&amp;$A27),AD$22),$AI$9&gt;=DATE(YEAR(Funktion!$A$5),MONTH(1&amp;$A27),AD$22),BP14=$AC$12),"U",AD27)),"")</f>
        <v/>
      </c>
      <c r="BQ27" s="141" t="str">
        <f ca="1">IF(AND($AD$5&lt;=DATE(YEAR(Funktion!$A$5),MONTH(1&amp;$A27),AE$22),$AI$5&gt;=DATE(YEAR(Funktion!$A$5),MONTH(1&amp;$A27),AE$22)),IF(AND(AE27=$AC$12,$AD$9&lt;=DATE(YEAR(Funktion!$A$5),MONTH(1&amp;$A27),AE$22),$AI$9&gt;=DATE(YEAR(Funktion!$A$5),MONTH(1&amp;$A27),AE$22),SUM(COUNTIF($AN$8:$BR$12,$AC$12),COUNTIF($AN$14:BQ14,$AC$12))&lt;=$AM$9),"U",IF(AND(AE27=$AC$12,$AD$9&lt;=DATE(YEAR(Funktion!$A$5),MONTH(1&amp;$A27),AE$22),$AI$9&gt;=DATE(YEAR(Funktion!$A$5),MONTH(1&amp;$A27),AE$22),BQ14=$AC$12),"U",AE27)),"")</f>
        <v/>
      </c>
      <c r="BR27" s="141" t="str">
        <f ca="1">IF(AND($AD$5&lt;=DATE(YEAR(Funktion!$A$5),MONTH(1&amp;$A27),AF$22),$AI$5&gt;=DATE(YEAR(Funktion!$A$5),MONTH(1&amp;$A27),AF$22)),IF(AND(AF27=$AC$12,$AD$9&lt;=DATE(YEAR(Funktion!$A$5),MONTH(1&amp;$A27),AF$22),$AI$9&gt;=DATE(YEAR(Funktion!$A$5),MONTH(1&amp;$A27),AF$22),SUM(COUNTIF($AN$8:$BR$12,$AC$12),COUNTIF($AN$14:BR14,$AC$12))&lt;=$AM$9),"U",IF(AND(AF27=$AC$12,$AD$9&lt;=DATE(YEAR(Funktion!$A$5),MONTH(1&amp;$A27),AF$22),$AI$9&gt;=DATE(YEAR(Funktion!$A$5),MONTH(1&amp;$A27),AF$22),BR14=$AC$12),"U",AF27)),"")</f>
        <v/>
      </c>
    </row>
    <row r="28" spans="1:71" ht="14.1" customHeight="1" x14ac:dyDescent="0.2">
      <c r="A28" s="9" t="s">
        <v>2</v>
      </c>
      <c r="B28" s="118"/>
      <c r="C28" s="119"/>
      <c r="D28" s="142" t="s">
        <v>87</v>
      </c>
      <c r="E28" s="142" t="s">
        <v>88</v>
      </c>
      <c r="F28" s="119"/>
      <c r="G28" s="119"/>
      <c r="H28" s="119"/>
      <c r="I28" s="119"/>
      <c r="J28" s="119"/>
      <c r="K28" s="142" t="s">
        <v>87</v>
      </c>
      <c r="L28" s="142" t="s">
        <v>88</v>
      </c>
      <c r="M28" s="119"/>
      <c r="N28" s="119"/>
      <c r="O28" s="119"/>
      <c r="P28" s="119"/>
      <c r="Q28" s="119"/>
      <c r="R28" s="142" t="s">
        <v>87</v>
      </c>
      <c r="S28" s="142" t="s">
        <v>88</v>
      </c>
      <c r="T28" s="119"/>
      <c r="U28" s="119"/>
      <c r="V28" s="119"/>
      <c r="W28" s="119"/>
      <c r="X28" s="119"/>
      <c r="Y28" s="142" t="s">
        <v>87</v>
      </c>
      <c r="Z28" s="142" t="s">
        <v>88</v>
      </c>
      <c r="AA28" s="119"/>
      <c r="AB28" s="119"/>
      <c r="AC28" s="119"/>
      <c r="AD28" s="119"/>
      <c r="AE28" s="119"/>
      <c r="AF28" s="143" t="s">
        <v>90</v>
      </c>
      <c r="AG28" s="126">
        <f t="shared" ca="1" si="12"/>
        <v>0</v>
      </c>
      <c r="AH28" s="127">
        <f t="shared" ca="1" si="12"/>
        <v>0</v>
      </c>
      <c r="AI28" s="127">
        <f t="shared" ca="1" si="9"/>
        <v>0</v>
      </c>
      <c r="AJ28" s="127">
        <f t="shared" ca="1" si="9"/>
        <v>0</v>
      </c>
      <c r="AK28" s="128">
        <f t="shared" ca="1" si="9"/>
        <v>0</v>
      </c>
      <c r="AL28" s="128">
        <f t="shared" ca="1" si="9"/>
        <v>0</v>
      </c>
      <c r="AM28" s="10" t="str">
        <f t="shared" si="11"/>
        <v/>
      </c>
      <c r="AN28" s="141" t="str">
        <f ca="1">IF(AND($AD$5&lt;=DATE(YEAR(Funktion!$A$5),MONTH(1&amp;$A28),B$22),$AI$5&gt;=DATE(YEAR(Funktion!$A$5),MONTH(1&amp;$A28),B$22)),IF(AND(B28=$AC$12,$AD$9&lt;=DATE(YEAR(Funktion!$A$5),MONTH(1&amp;$A28),B$22),$AI$9&gt;=DATE(YEAR(Funktion!$A$5),MONTH(1&amp;$A28),B$22),SUM(COUNTIF($AN$8:$BR$14,$AC$12),COUNTIF($AN$15:AN15,$AC$12))&lt;=$AM$9),"U",IF(AND(B28=$AC$12,$AD$9&lt;=DATE(YEAR(Funktion!$A$5),MONTH(1&amp;$A28),B$22),$AI$9&gt;=DATE(YEAR(Funktion!$A$5),MONTH(1&amp;$A28),B$22),AN15=$AC$12),"U",B28)),"")</f>
        <v/>
      </c>
      <c r="AO28" s="141" t="str">
        <f ca="1">IF(AND($AD$5&lt;=DATE(YEAR(Funktion!$A$5),MONTH(1&amp;$A28),C$22),$AI$5&gt;=DATE(YEAR(Funktion!$A$5),MONTH(1&amp;$A28),C$22)),IF(AND(C28=$AC$12,$AD$9&lt;=DATE(YEAR(Funktion!$A$5),MONTH(1&amp;$A28),C$22),$AI$9&gt;=DATE(YEAR(Funktion!$A$5),MONTH(1&amp;$A28),C$22),SUM(COUNTIF($AN$8:$BR$14,$AC$12),COUNTIF($AN$15:AO15,$AC$12))&lt;=$AM$9),"U",IF(AND(C28=$AC$12,$AD$9&lt;=DATE(YEAR(Funktion!$A$5),MONTH(1&amp;$A28),C$22),$AI$9&gt;=DATE(YEAR(Funktion!$A$5),MONTH(1&amp;$A28),C$22),AO15=$AC$12),"U",C28)),"")</f>
        <v/>
      </c>
      <c r="AP28" s="141" t="str">
        <f ca="1">IF(AND($AD$5&lt;=DATE(YEAR(Funktion!$A$5),MONTH(1&amp;$A28),D$22),$AI$5&gt;=DATE(YEAR(Funktion!$A$5),MONTH(1&amp;$A28),D$22)),IF(AND(D28=$AC$12,$AD$9&lt;=DATE(YEAR(Funktion!$A$5),MONTH(1&amp;$A28),D$22),$AI$9&gt;=DATE(YEAR(Funktion!$A$5),MONTH(1&amp;$A28),D$22),SUM(COUNTIF($AN$8:$BR$14,$AC$12),COUNTIF($AN$15:AP15,$AC$12))&lt;=$AM$9),"U",IF(AND(D28=$AC$12,$AD$9&lt;=DATE(YEAR(Funktion!$A$5),MONTH(1&amp;$A28),D$22),$AI$9&gt;=DATE(YEAR(Funktion!$A$5),MONTH(1&amp;$A28),D$22),AP15=$AC$12),"U",D28)),"")</f>
        <v/>
      </c>
      <c r="AQ28" s="141" t="str">
        <f ca="1">IF(AND($AD$5&lt;=DATE(YEAR(Funktion!$A$5),MONTH(1&amp;$A28),E$22),$AI$5&gt;=DATE(YEAR(Funktion!$A$5),MONTH(1&amp;$A28),E$22)),IF(AND(E28=$AC$12,$AD$9&lt;=DATE(YEAR(Funktion!$A$5),MONTH(1&amp;$A28),E$22),$AI$9&gt;=DATE(YEAR(Funktion!$A$5),MONTH(1&amp;$A28),E$22),SUM(COUNTIF($AN$8:$BR$14,$AC$12),COUNTIF($AN$15:AQ15,$AC$12))&lt;=$AM$9),"U",IF(AND(E28=$AC$12,$AD$9&lt;=DATE(YEAR(Funktion!$A$5),MONTH(1&amp;$A28),E$22),$AI$9&gt;=DATE(YEAR(Funktion!$A$5),MONTH(1&amp;$A28),E$22),AQ15=$AC$12),"U",E28)),"")</f>
        <v/>
      </c>
      <c r="AR28" s="141" t="str">
        <f ca="1">IF(AND($AD$5&lt;=DATE(YEAR(Funktion!$A$5),MONTH(1&amp;$A28),F$22),$AI$5&gt;=DATE(YEAR(Funktion!$A$5),MONTH(1&amp;$A28),F$22)),IF(AND(F28=$AC$12,$AD$9&lt;=DATE(YEAR(Funktion!$A$5),MONTH(1&amp;$A28),F$22),$AI$9&gt;=DATE(YEAR(Funktion!$A$5),MONTH(1&amp;$A28),F$22),SUM(COUNTIF($AN$8:$BR$14,$AC$12),COUNTIF($AN$15:AR15,$AC$12))&lt;=$AM$9),"U",IF(AND(F28=$AC$12,$AD$9&lt;=DATE(YEAR(Funktion!$A$5),MONTH(1&amp;$A28),F$22),$AI$9&gt;=DATE(YEAR(Funktion!$A$5),MONTH(1&amp;$A28),F$22),AR15=$AC$12),"U",F28)),"")</f>
        <v/>
      </c>
      <c r="AS28" s="141" t="str">
        <f ca="1">IF(AND($AD$5&lt;=DATE(YEAR(Funktion!$A$5),MONTH(1&amp;$A28),G$22),$AI$5&gt;=DATE(YEAR(Funktion!$A$5),MONTH(1&amp;$A28),G$22)),IF(AND(G28=$AC$12,$AD$9&lt;=DATE(YEAR(Funktion!$A$5),MONTH(1&amp;$A28),G$22),$AI$9&gt;=DATE(YEAR(Funktion!$A$5),MONTH(1&amp;$A28),G$22),SUM(COUNTIF($AN$8:$BR$14,$AC$12),COUNTIF($AN$15:AS15,$AC$12))&lt;=$AM$9),"U",IF(AND(G28=$AC$12,$AD$9&lt;=DATE(YEAR(Funktion!$A$5),MONTH(1&amp;$A28),G$22),$AI$9&gt;=DATE(YEAR(Funktion!$A$5),MONTH(1&amp;$A28),G$22),AS15=$AC$12),"U",G28)),"")</f>
        <v/>
      </c>
      <c r="AT28" s="141" t="str">
        <f ca="1">IF(AND($AD$5&lt;=DATE(YEAR(Funktion!$A$5),MONTH(1&amp;$A28),H$22),$AI$5&gt;=DATE(YEAR(Funktion!$A$5),MONTH(1&amp;$A28),H$22)),IF(AND(H28=$AC$12,$AD$9&lt;=DATE(YEAR(Funktion!$A$5),MONTH(1&amp;$A28),H$22),$AI$9&gt;=DATE(YEAR(Funktion!$A$5),MONTH(1&amp;$A28),H$22),SUM(COUNTIF($AN$8:$BR$14,$AC$12),COUNTIF($AN$15:AT15,$AC$12))&lt;=$AM$9),"U",IF(AND(H28=$AC$12,$AD$9&lt;=DATE(YEAR(Funktion!$A$5),MONTH(1&amp;$A28),H$22),$AI$9&gt;=DATE(YEAR(Funktion!$A$5),MONTH(1&amp;$A28),H$22),AT15=$AC$12),"U",H28)),"")</f>
        <v/>
      </c>
      <c r="AU28" s="141" t="str">
        <f ca="1">IF(AND($AD$5&lt;=DATE(YEAR(Funktion!$A$5),MONTH(1&amp;$A28),I$22),$AI$5&gt;=DATE(YEAR(Funktion!$A$5),MONTH(1&amp;$A28),I$22)),IF(AND(I28=$AC$12,$AD$9&lt;=DATE(YEAR(Funktion!$A$5),MONTH(1&amp;$A28),I$22),$AI$9&gt;=DATE(YEAR(Funktion!$A$5),MONTH(1&amp;$A28),I$22),SUM(COUNTIF($AN$8:$BR$14,$AC$12),COUNTIF($AN$15:AU15,$AC$12))&lt;=$AM$9),"U",IF(AND(I28=$AC$12,$AD$9&lt;=DATE(YEAR(Funktion!$A$5),MONTH(1&amp;$A28),I$22),$AI$9&gt;=DATE(YEAR(Funktion!$A$5),MONTH(1&amp;$A28),I$22),AU15=$AC$12),"U",I28)),"")</f>
        <v/>
      </c>
      <c r="AV28" s="141" t="str">
        <f ca="1">IF(AND($AD$5&lt;=DATE(YEAR(Funktion!$A$5),MONTH(1&amp;$A28),J$22),$AI$5&gt;=DATE(YEAR(Funktion!$A$5),MONTH(1&amp;$A28),J$22)),IF(AND(J28=$AC$12,$AD$9&lt;=DATE(YEAR(Funktion!$A$5),MONTH(1&amp;$A28),J$22),$AI$9&gt;=DATE(YEAR(Funktion!$A$5),MONTH(1&amp;$A28),J$22),SUM(COUNTIF($AN$8:$BR$14,$AC$12),COUNTIF($AN$15:AV15,$AC$12))&lt;=$AM$9),"U",IF(AND(J28=$AC$12,$AD$9&lt;=DATE(YEAR(Funktion!$A$5),MONTH(1&amp;$A28),J$22),$AI$9&gt;=DATE(YEAR(Funktion!$A$5),MONTH(1&amp;$A28),J$22),AV15=$AC$12),"U",J28)),"")</f>
        <v/>
      </c>
      <c r="AW28" s="141" t="str">
        <f ca="1">IF(AND($AD$5&lt;=DATE(YEAR(Funktion!$A$5),MONTH(1&amp;$A28),K$22),$AI$5&gt;=DATE(YEAR(Funktion!$A$5),MONTH(1&amp;$A28),K$22)),IF(AND(K28=$AC$12,$AD$9&lt;=DATE(YEAR(Funktion!$A$5),MONTH(1&amp;$A28),K$22),$AI$9&gt;=DATE(YEAR(Funktion!$A$5),MONTH(1&amp;$A28),K$22),SUM(COUNTIF($AN$8:$BR$14,$AC$12),COUNTIF($AN$15:AW15,$AC$12))&lt;=$AM$9),"U",IF(AND(K28=$AC$12,$AD$9&lt;=DATE(YEAR(Funktion!$A$5),MONTH(1&amp;$A28),K$22),$AI$9&gt;=DATE(YEAR(Funktion!$A$5),MONTH(1&amp;$A28),K$22),AW15=$AC$12),"U",K28)),"")</f>
        <v/>
      </c>
      <c r="AX28" s="141" t="str">
        <f ca="1">IF(AND($AD$5&lt;=DATE(YEAR(Funktion!$A$5),MONTH(1&amp;$A28),L$22),$AI$5&gt;=DATE(YEAR(Funktion!$A$5),MONTH(1&amp;$A28),L$22)),IF(AND(L28=$AC$12,$AD$9&lt;=DATE(YEAR(Funktion!$A$5),MONTH(1&amp;$A28),L$22),$AI$9&gt;=DATE(YEAR(Funktion!$A$5),MONTH(1&amp;$A28),L$22),SUM(COUNTIF($AN$8:$BR$14,$AC$12),COUNTIF($AN$15:AX15,$AC$12))&lt;=$AM$9),"U",IF(AND(L28=$AC$12,$AD$9&lt;=DATE(YEAR(Funktion!$A$5),MONTH(1&amp;$A28),L$22),$AI$9&gt;=DATE(YEAR(Funktion!$A$5),MONTH(1&amp;$A28),L$22),AX15=$AC$12),"U",L28)),"")</f>
        <v/>
      </c>
      <c r="AY28" s="141" t="str">
        <f ca="1">IF(AND($AD$5&lt;=DATE(YEAR(Funktion!$A$5),MONTH(1&amp;$A28),M$22),$AI$5&gt;=DATE(YEAR(Funktion!$A$5),MONTH(1&amp;$A28),M$22)),IF(AND(M28=$AC$12,$AD$9&lt;=DATE(YEAR(Funktion!$A$5),MONTH(1&amp;$A28),M$22),$AI$9&gt;=DATE(YEAR(Funktion!$A$5),MONTH(1&amp;$A28),M$22),SUM(COUNTIF($AN$8:$BR$14,$AC$12),COUNTIF($AN$15:AY15,$AC$12))&lt;=$AM$9),"U",IF(AND(M28=$AC$12,$AD$9&lt;=DATE(YEAR(Funktion!$A$5),MONTH(1&amp;$A28),M$22),$AI$9&gt;=DATE(YEAR(Funktion!$A$5),MONTH(1&amp;$A28),M$22),AY15=$AC$12),"U",M28)),"")</f>
        <v/>
      </c>
      <c r="AZ28" s="141" t="str">
        <f ca="1">IF(AND($AD$5&lt;=DATE(YEAR(Funktion!$A$5),MONTH(1&amp;$A28),N$22),$AI$5&gt;=DATE(YEAR(Funktion!$A$5),MONTH(1&amp;$A28),N$22)),IF(AND(N28=$AC$12,$AD$9&lt;=DATE(YEAR(Funktion!$A$5),MONTH(1&amp;$A28),N$22),$AI$9&gt;=DATE(YEAR(Funktion!$A$5),MONTH(1&amp;$A28),N$22),SUM(COUNTIF($AN$8:$BR$14,$AC$12),COUNTIF($AN$15:AZ15,$AC$12))&lt;=$AM$9),"U",IF(AND(N28=$AC$12,$AD$9&lt;=DATE(YEAR(Funktion!$A$5),MONTH(1&amp;$A28),N$22),$AI$9&gt;=DATE(YEAR(Funktion!$A$5),MONTH(1&amp;$A28),N$22),AZ15=$AC$12),"U",N28)),"")</f>
        <v/>
      </c>
      <c r="BA28" s="141" t="str">
        <f ca="1">IF(AND($AD$5&lt;=DATE(YEAR(Funktion!$A$5),MONTH(1&amp;$A28),O$22),$AI$5&gt;=DATE(YEAR(Funktion!$A$5),MONTH(1&amp;$A28),O$22)),IF(AND(O28=$AC$12,$AD$9&lt;=DATE(YEAR(Funktion!$A$5),MONTH(1&amp;$A28),O$22),$AI$9&gt;=DATE(YEAR(Funktion!$A$5),MONTH(1&amp;$A28),O$22),SUM(COUNTIF($AN$8:$BR$14,$AC$12),COUNTIF($AN$15:BA15,$AC$12))&lt;=$AM$9),"U",IF(AND(O28=$AC$12,$AD$9&lt;=DATE(YEAR(Funktion!$A$5),MONTH(1&amp;$A28),O$22),$AI$9&gt;=DATE(YEAR(Funktion!$A$5),MONTH(1&amp;$A28),O$22),BA15=$AC$12),"U",O28)),"")</f>
        <v/>
      </c>
      <c r="BB28" s="141" t="str">
        <f ca="1">IF(AND($AD$5&lt;=DATE(YEAR(Funktion!$A$5),MONTH(1&amp;$A28),P$22),$AI$5&gt;=DATE(YEAR(Funktion!$A$5),MONTH(1&amp;$A28),P$22)),IF(AND(P28=$AC$12,$AD$9&lt;=DATE(YEAR(Funktion!$A$5),MONTH(1&amp;$A28),P$22),$AI$9&gt;=DATE(YEAR(Funktion!$A$5),MONTH(1&amp;$A28),P$22),SUM(COUNTIF($AN$8:$BR$14,$AC$12),COUNTIF($AN$15:BB15,$AC$12))&lt;=$AM$9),"U",IF(AND(P28=$AC$12,$AD$9&lt;=DATE(YEAR(Funktion!$A$5),MONTH(1&amp;$A28),P$22),$AI$9&gt;=DATE(YEAR(Funktion!$A$5),MONTH(1&amp;$A28),P$22),BB15=$AC$12),"U",P28)),"")</f>
        <v/>
      </c>
      <c r="BC28" s="141" t="str">
        <f ca="1">IF(AND($AD$5&lt;=DATE(YEAR(Funktion!$A$5),MONTH(1&amp;$A28),Q$22),$AI$5&gt;=DATE(YEAR(Funktion!$A$5),MONTH(1&amp;$A28),Q$22)),IF(AND(Q28=$AC$12,$AD$9&lt;=DATE(YEAR(Funktion!$A$5),MONTH(1&amp;$A28),Q$22),$AI$9&gt;=DATE(YEAR(Funktion!$A$5),MONTH(1&amp;$A28),Q$22),SUM(COUNTIF($AN$8:$BR$14,$AC$12),COUNTIF($AN$15:BC15,$AC$12))&lt;=$AM$9),"U",IF(AND(Q28=$AC$12,$AD$9&lt;=DATE(YEAR(Funktion!$A$5),MONTH(1&amp;$A28),Q$22),$AI$9&gt;=DATE(YEAR(Funktion!$A$5),MONTH(1&amp;$A28),Q$22),BC15=$AC$12),"U",Q28)),"")</f>
        <v/>
      </c>
      <c r="BD28" s="141" t="str">
        <f ca="1">IF(AND($AD$5&lt;=DATE(YEAR(Funktion!$A$5),MONTH(1&amp;$A28),R$22),$AI$5&gt;=DATE(YEAR(Funktion!$A$5),MONTH(1&amp;$A28),R$22)),IF(AND(R28=$AC$12,$AD$9&lt;=DATE(YEAR(Funktion!$A$5),MONTH(1&amp;$A28),R$22),$AI$9&gt;=DATE(YEAR(Funktion!$A$5),MONTH(1&amp;$A28),R$22),SUM(COUNTIF($AN$8:$BR$14,$AC$12),COUNTIF($AN$15:BD15,$AC$12))&lt;=$AM$9),"U",IF(AND(R28=$AC$12,$AD$9&lt;=DATE(YEAR(Funktion!$A$5),MONTH(1&amp;$A28),R$22),$AI$9&gt;=DATE(YEAR(Funktion!$A$5),MONTH(1&amp;$A28),R$22),BD15=$AC$12),"U",R28)),"")</f>
        <v/>
      </c>
      <c r="BE28" s="141" t="str">
        <f ca="1">IF(AND($AD$5&lt;=DATE(YEAR(Funktion!$A$5),MONTH(1&amp;$A28),S$22),$AI$5&gt;=DATE(YEAR(Funktion!$A$5),MONTH(1&amp;$A28),S$22)),IF(AND(S28=$AC$12,$AD$9&lt;=DATE(YEAR(Funktion!$A$5),MONTH(1&amp;$A28),S$22),$AI$9&gt;=DATE(YEAR(Funktion!$A$5),MONTH(1&amp;$A28),S$22),SUM(COUNTIF($AN$8:$BR$14,$AC$12),COUNTIF($AN$15:BE15,$AC$12))&lt;=$AM$9),"U",IF(AND(S28=$AC$12,$AD$9&lt;=DATE(YEAR(Funktion!$A$5),MONTH(1&amp;$A28),S$22),$AI$9&gt;=DATE(YEAR(Funktion!$A$5),MONTH(1&amp;$A28),S$22),BE15=$AC$12),"U",S28)),"")</f>
        <v/>
      </c>
      <c r="BF28" s="141" t="str">
        <f ca="1">IF(AND($AD$5&lt;=DATE(YEAR(Funktion!$A$5),MONTH(1&amp;$A28),T$22),$AI$5&gt;=DATE(YEAR(Funktion!$A$5),MONTH(1&amp;$A28),T$22)),IF(AND(T28=$AC$12,$AD$9&lt;=DATE(YEAR(Funktion!$A$5),MONTH(1&amp;$A28),T$22),$AI$9&gt;=DATE(YEAR(Funktion!$A$5),MONTH(1&amp;$A28),T$22),SUM(COUNTIF($AN$8:$BR$14,$AC$12),COUNTIF($AN$15:BF15,$AC$12))&lt;=$AM$9),"U",IF(AND(T28=$AC$12,$AD$9&lt;=DATE(YEAR(Funktion!$A$5),MONTH(1&amp;$A28),T$22),$AI$9&gt;=DATE(YEAR(Funktion!$A$5),MONTH(1&amp;$A28),T$22),BF15=$AC$12),"U",T28)),"")</f>
        <v/>
      </c>
      <c r="BG28" s="141" t="str">
        <f ca="1">IF(AND($AD$5&lt;=DATE(YEAR(Funktion!$A$5),MONTH(1&amp;$A28),U$22),$AI$5&gt;=DATE(YEAR(Funktion!$A$5),MONTH(1&amp;$A28),U$22)),IF(AND(U28=$AC$12,$AD$9&lt;=DATE(YEAR(Funktion!$A$5),MONTH(1&amp;$A28),U$22),$AI$9&gt;=DATE(YEAR(Funktion!$A$5),MONTH(1&amp;$A28),U$22),SUM(COUNTIF($AN$8:$BR$14,$AC$12),COUNTIF($AN$15:BG15,$AC$12))&lt;=$AM$9),"U",IF(AND(U28=$AC$12,$AD$9&lt;=DATE(YEAR(Funktion!$A$5),MONTH(1&amp;$A28),U$22),$AI$9&gt;=DATE(YEAR(Funktion!$A$5),MONTH(1&amp;$A28),U$22),BG15=$AC$12),"U",U28)),"")</f>
        <v/>
      </c>
      <c r="BH28" s="141" t="str">
        <f ca="1">IF(AND($AD$5&lt;=DATE(YEAR(Funktion!$A$5),MONTH(1&amp;$A28),V$22),$AI$5&gt;=DATE(YEAR(Funktion!$A$5),MONTH(1&amp;$A28),V$22)),IF(AND(V28=$AC$12,$AD$9&lt;=DATE(YEAR(Funktion!$A$5),MONTH(1&amp;$A28),V$22),$AI$9&gt;=DATE(YEAR(Funktion!$A$5),MONTH(1&amp;$A28),V$22),SUM(COUNTIF($AN$8:$BR$14,$AC$12),COUNTIF($AN$15:BH15,$AC$12))&lt;=$AM$9),"U",IF(AND(V28=$AC$12,$AD$9&lt;=DATE(YEAR(Funktion!$A$5),MONTH(1&amp;$A28),V$22),$AI$9&gt;=DATE(YEAR(Funktion!$A$5),MONTH(1&amp;$A28),V$22),BH15=$AC$12),"U",V28)),"")</f>
        <v/>
      </c>
      <c r="BI28" s="141" t="str">
        <f ca="1">IF(AND($AD$5&lt;=DATE(YEAR(Funktion!$A$5),MONTH(1&amp;$A28),W$22),$AI$5&gt;=DATE(YEAR(Funktion!$A$5),MONTH(1&amp;$A28),W$22)),IF(AND(W28=$AC$12,$AD$9&lt;=DATE(YEAR(Funktion!$A$5),MONTH(1&amp;$A28),W$22),$AI$9&gt;=DATE(YEAR(Funktion!$A$5),MONTH(1&amp;$A28),W$22),SUM(COUNTIF($AN$8:$BR$14,$AC$12),COUNTIF($AN$15:BI15,$AC$12))&lt;=$AM$9),"U",IF(AND(W28=$AC$12,$AD$9&lt;=DATE(YEAR(Funktion!$A$5),MONTH(1&amp;$A28),W$22),$AI$9&gt;=DATE(YEAR(Funktion!$A$5),MONTH(1&amp;$A28),W$22),BI15=$AC$12),"U",W28)),"")</f>
        <v/>
      </c>
      <c r="BJ28" s="141" t="str">
        <f ca="1">IF(AND($AD$5&lt;=DATE(YEAR(Funktion!$A$5),MONTH(1&amp;$A28),X$22),$AI$5&gt;=DATE(YEAR(Funktion!$A$5),MONTH(1&amp;$A28),X$22)),IF(AND(X28=$AC$12,$AD$9&lt;=DATE(YEAR(Funktion!$A$5),MONTH(1&amp;$A28),X$22),$AI$9&gt;=DATE(YEAR(Funktion!$A$5),MONTH(1&amp;$A28),X$22),SUM(COUNTIF($AN$8:$BR$14,$AC$12),COUNTIF($AN$15:BJ15,$AC$12))&lt;=$AM$9),"U",IF(AND(X28=$AC$12,$AD$9&lt;=DATE(YEAR(Funktion!$A$5),MONTH(1&amp;$A28),X$22),$AI$9&gt;=DATE(YEAR(Funktion!$A$5),MONTH(1&amp;$A28),X$22),BJ15=$AC$12),"U",X28)),"")</f>
        <v/>
      </c>
      <c r="BK28" s="141" t="str">
        <f ca="1">IF(AND($AD$5&lt;=DATE(YEAR(Funktion!$A$5),MONTH(1&amp;$A28),Y$22),$AI$5&gt;=DATE(YEAR(Funktion!$A$5),MONTH(1&amp;$A28),Y$22)),IF(AND(Y28=$AC$12,$AD$9&lt;=DATE(YEAR(Funktion!$A$5),MONTH(1&amp;$A28),Y$22),$AI$9&gt;=DATE(YEAR(Funktion!$A$5),MONTH(1&amp;$A28),Y$22),SUM(COUNTIF($AN$8:$BR$14,$AC$12),COUNTIF($AN$15:BK15,$AC$12))&lt;=$AM$9),"U",IF(AND(Y28=$AC$12,$AD$9&lt;=DATE(YEAR(Funktion!$A$5),MONTH(1&amp;$A28),Y$22),$AI$9&gt;=DATE(YEAR(Funktion!$A$5),MONTH(1&amp;$A28),Y$22),BK15=$AC$12),"U",Y28)),"")</f>
        <v/>
      </c>
      <c r="BL28" s="141" t="str">
        <f ca="1">IF(AND($AD$5&lt;=DATE(YEAR(Funktion!$A$5),MONTH(1&amp;$A28),Z$22),$AI$5&gt;=DATE(YEAR(Funktion!$A$5),MONTH(1&amp;$A28),Z$22)),IF(AND(Z28=$AC$12,$AD$9&lt;=DATE(YEAR(Funktion!$A$5),MONTH(1&amp;$A28),Z$22),$AI$9&gt;=DATE(YEAR(Funktion!$A$5),MONTH(1&amp;$A28),Z$22),SUM(COUNTIF($AN$8:$BR$14,$AC$12),COUNTIF($AN$15:BL15,$AC$12))&lt;=$AM$9),"U",IF(AND(Z28=$AC$12,$AD$9&lt;=DATE(YEAR(Funktion!$A$5),MONTH(1&amp;$A28),Z$22),$AI$9&gt;=DATE(YEAR(Funktion!$A$5),MONTH(1&amp;$A28),Z$22),BL15=$AC$12),"U",Z28)),"")</f>
        <v/>
      </c>
      <c r="BM28" s="141" t="str">
        <f ca="1">IF(AND($AD$5&lt;=DATE(YEAR(Funktion!$A$5),MONTH(1&amp;$A28),AA$22),$AI$5&gt;=DATE(YEAR(Funktion!$A$5),MONTH(1&amp;$A28),AA$22)),IF(AND(AA28=$AC$12,$AD$9&lt;=DATE(YEAR(Funktion!$A$5),MONTH(1&amp;$A28),AA$22),$AI$9&gt;=DATE(YEAR(Funktion!$A$5),MONTH(1&amp;$A28),AA$22),SUM(COUNTIF($AN$8:$BR$14,$AC$12),COUNTIF($AN$15:BM15,$AC$12))&lt;=$AM$9),"U",IF(AND(AA28=$AC$12,$AD$9&lt;=DATE(YEAR(Funktion!$A$5),MONTH(1&amp;$A28),AA$22),$AI$9&gt;=DATE(YEAR(Funktion!$A$5),MONTH(1&amp;$A28),AA$22),BM15=$AC$12),"U",AA28)),"")</f>
        <v/>
      </c>
      <c r="BN28" s="141" t="str">
        <f ca="1">IF(AND($AD$5&lt;=DATE(YEAR(Funktion!$A$5),MONTH(1&amp;$A28),AB$22),$AI$5&gt;=DATE(YEAR(Funktion!$A$5),MONTH(1&amp;$A28),AB$22)),IF(AND(AB28=$AC$12,$AD$9&lt;=DATE(YEAR(Funktion!$A$5),MONTH(1&amp;$A28),AB$22),$AI$9&gt;=DATE(YEAR(Funktion!$A$5),MONTH(1&amp;$A28),AB$22),SUM(COUNTIF($AN$8:$BR$14,$AC$12),COUNTIF($AN$15:BN15,$AC$12))&lt;=$AM$9),"U",IF(AND(AB28=$AC$12,$AD$9&lt;=DATE(YEAR(Funktion!$A$5),MONTH(1&amp;$A28),AB$22),$AI$9&gt;=DATE(YEAR(Funktion!$A$5),MONTH(1&amp;$A28),AB$22),BN15=$AC$12),"U",AB28)),"")</f>
        <v/>
      </c>
      <c r="BO28" s="141" t="str">
        <f ca="1">IF(AND($AD$5&lt;=DATE(YEAR(Funktion!$A$5),MONTH(1&amp;$A28),AC$22),$AI$5&gt;=DATE(YEAR(Funktion!$A$5),MONTH(1&amp;$A28),AC$22)),IF(AND(AC28=$AC$12,$AD$9&lt;=DATE(YEAR(Funktion!$A$5),MONTH(1&amp;$A28),AC$22),$AI$9&gt;=DATE(YEAR(Funktion!$A$5),MONTH(1&amp;$A28),AC$22),SUM(COUNTIF($AN$8:$BR$14,$AC$12),COUNTIF($AN$15:BO15,$AC$12))&lt;=$AM$9),"U",IF(AND(AC28=$AC$12,$AD$9&lt;=DATE(YEAR(Funktion!$A$5),MONTH(1&amp;$A28),AC$22),$AI$9&gt;=DATE(YEAR(Funktion!$A$5),MONTH(1&amp;$A28),AC$22),BO15=$AC$12),"U",AC28)),"")</f>
        <v/>
      </c>
      <c r="BP28" s="141" t="str">
        <f ca="1">IF(AND($AD$5&lt;=DATE(YEAR(Funktion!$A$5),MONTH(1&amp;$A28),AD$22),$AI$5&gt;=DATE(YEAR(Funktion!$A$5),MONTH(1&amp;$A28),AD$22)),IF(AND(AD28=$AC$12,$AD$9&lt;=DATE(YEAR(Funktion!$A$5),MONTH(1&amp;$A28),AD$22),$AI$9&gt;=DATE(YEAR(Funktion!$A$5),MONTH(1&amp;$A28),AD$22),SUM(COUNTIF($AN$8:$BR$14,$AC$12),COUNTIF($AN$15:BP15,$AC$12))&lt;=$AM$9),"U",IF(AND(AD28=$AC$12,$AD$9&lt;=DATE(YEAR(Funktion!$A$5),MONTH(1&amp;$A28),AD$22),$AI$9&gt;=DATE(YEAR(Funktion!$A$5),MONTH(1&amp;$A28),AD$22),BP15=$AC$12),"U",AD28)),"")</f>
        <v/>
      </c>
      <c r="BQ28" s="141" t="str">
        <f ca="1">IF(AND($AD$5&lt;=DATE(YEAR(Funktion!$A$5),MONTH(1&amp;$A28),AE$22),$AI$5&gt;=DATE(YEAR(Funktion!$A$5),MONTH(1&amp;$A28),AE$22)),IF(AND(AE28=$AC$12,$AD$9&lt;=DATE(YEAR(Funktion!$A$5),MONTH(1&amp;$A28),AE$22),$AI$9&gt;=DATE(YEAR(Funktion!$A$5),MONTH(1&amp;$A28),AE$22),SUM(COUNTIF($AN$8:$BR$14,$AC$12),COUNTIF($AN$15:BQ15,$AC$12))&lt;=$AM$9),"U",IF(AND(AE28=$AC$12,$AD$9&lt;=DATE(YEAR(Funktion!$A$5),MONTH(1&amp;$A28),AE$22),$AI$9&gt;=DATE(YEAR(Funktion!$A$5),MONTH(1&amp;$A28),AE$22),BQ15=$AC$12),"U",AE28)),"")</f>
        <v/>
      </c>
      <c r="BR28" s="141" t="str">
        <f ca="1">IF(AND($AD$5&lt;=DATE(YEAR(Funktion!$A$5),MONTH(1&amp;$A28),AF$22),$AI$5&gt;=DATE(YEAR(Funktion!$A$5),MONTH(1&amp;$A28),AF$22)),IF(AND(AF28=$AC$12,$AD$9&lt;=DATE(YEAR(Funktion!$A$5),MONTH(1&amp;$A28),AF$22),$AI$9&gt;=DATE(YEAR(Funktion!$A$5),MONTH(1&amp;$A28),AF$22),SUM(COUNTIF($AN$8:$BR$14,$AC$12),COUNTIF($AN$15:BR15,$AC$12))&lt;=$AM$9),"U",IF(AND(AF28=$AC$12,$AD$9&lt;=DATE(YEAR(Funktion!$A$5),MONTH(1&amp;$A28),AF$22),$AI$9&gt;=DATE(YEAR(Funktion!$A$5),MONTH(1&amp;$A28),AF$22),BR15=$AC$12),"U",AF28)),"")</f>
        <v/>
      </c>
    </row>
    <row r="29" spans="1:71" ht="14.1" customHeight="1" x14ac:dyDescent="0.2">
      <c r="A29" s="9" t="s">
        <v>3</v>
      </c>
      <c r="B29" s="142" t="s">
        <v>87</v>
      </c>
      <c r="C29" s="142" t="s">
        <v>88</v>
      </c>
      <c r="D29" s="119"/>
      <c r="E29" s="119"/>
      <c r="F29" s="119"/>
      <c r="G29" s="119"/>
      <c r="H29" s="119"/>
      <c r="I29" s="142" t="s">
        <v>87</v>
      </c>
      <c r="J29" s="142" t="s">
        <v>88</v>
      </c>
      <c r="K29" s="119"/>
      <c r="L29" s="119"/>
      <c r="M29" s="119"/>
      <c r="N29" s="119"/>
      <c r="O29" s="119"/>
      <c r="P29" s="142" t="s">
        <v>87</v>
      </c>
      <c r="Q29" s="142" t="s">
        <v>88</v>
      </c>
      <c r="R29" s="119"/>
      <c r="S29" s="119"/>
      <c r="T29" s="119"/>
      <c r="U29" s="119"/>
      <c r="V29" s="119"/>
      <c r="W29" s="142" t="s">
        <v>87</v>
      </c>
      <c r="X29" s="142" t="s">
        <v>88</v>
      </c>
      <c r="Y29" s="119"/>
      <c r="Z29" s="119"/>
      <c r="AA29" s="119"/>
      <c r="AB29" s="119"/>
      <c r="AC29" s="119"/>
      <c r="AD29" s="142" t="s">
        <v>87</v>
      </c>
      <c r="AE29" s="142" t="s">
        <v>88</v>
      </c>
      <c r="AF29" s="149"/>
      <c r="AG29" s="126">
        <f t="shared" ca="1" si="12"/>
        <v>0</v>
      </c>
      <c r="AH29" s="127">
        <f t="shared" ca="1" si="12"/>
        <v>0</v>
      </c>
      <c r="AI29" s="127">
        <f t="shared" ca="1" si="9"/>
        <v>0</v>
      </c>
      <c r="AJ29" s="127">
        <f t="shared" ca="1" si="9"/>
        <v>0</v>
      </c>
      <c r="AK29" s="128">
        <f t="shared" ca="1" si="9"/>
        <v>0</v>
      </c>
      <c r="AL29" s="128">
        <f t="shared" ca="1" si="9"/>
        <v>0</v>
      </c>
      <c r="AM29" s="10" t="str">
        <f t="shared" si="11"/>
        <v/>
      </c>
      <c r="AN29" s="141" t="str">
        <f ca="1">IF(AND($AD$5&lt;=DATE(YEAR(Funktion!$A$5),MONTH(1&amp;$A29),B$22),$AI$5&gt;=DATE(YEAR(Funktion!$A$5),MONTH(1&amp;$A29),B$22)),IF(AND(B29=$AC$12,$AD$9&lt;=DATE(YEAR(Funktion!$A$5),MONTH(1&amp;$A29),B$22),$AI$9&gt;=DATE(YEAR(Funktion!$A$5),MONTH(1&amp;$A29),B$22),SUM(COUNTIF($AN$8:$BR$15,$AC$12),COUNTIF($AN$16:AN16,$AC$12))&lt;=$AM$9),"U",IF(AND(B29=$AC$12,$AD$9&lt;=DATE(YEAR(Funktion!$A$5),MONTH(1&amp;$A29),B$22),$AI$9&gt;=DATE(YEAR(Funktion!$A$5),MONTH(1&amp;$A29),B$22),AN16=$AC$12),"U",B29)),"")</f>
        <v/>
      </c>
      <c r="AO29" s="141" t="str">
        <f ca="1">IF(AND($AD$5&lt;=DATE(YEAR(Funktion!$A$5),MONTH(1&amp;$A29),C$22),$AI$5&gt;=DATE(YEAR(Funktion!$A$5),MONTH(1&amp;$A29),C$22)),IF(AND(C29=$AC$12,$AD$9&lt;=DATE(YEAR(Funktion!$A$5),MONTH(1&amp;$A29),C$22),$AI$9&gt;=DATE(YEAR(Funktion!$A$5),MONTH(1&amp;$A29),C$22),SUM(COUNTIF($AN$8:$BR$15,$AC$12),COUNTIF($AN$16:AO16,$AC$12))&lt;=$AM$9),"U",IF(AND(C29=$AC$12,$AD$9&lt;=DATE(YEAR(Funktion!$A$5),MONTH(1&amp;$A29),C$22),$AI$9&gt;=DATE(YEAR(Funktion!$A$5),MONTH(1&amp;$A29),C$22),AO16=$AC$12),"U",C29)),"")</f>
        <v/>
      </c>
      <c r="AP29" s="141" t="str">
        <f ca="1">IF(AND($AD$5&lt;=DATE(YEAR(Funktion!$A$5),MONTH(1&amp;$A29),D$22),$AI$5&gt;=DATE(YEAR(Funktion!$A$5),MONTH(1&amp;$A29),D$22)),IF(AND(D29=$AC$12,$AD$9&lt;=DATE(YEAR(Funktion!$A$5),MONTH(1&amp;$A29),D$22),$AI$9&gt;=DATE(YEAR(Funktion!$A$5),MONTH(1&amp;$A29),D$22),SUM(COUNTIF($AN$8:$BR$15,$AC$12),COUNTIF($AN$16:AP16,$AC$12))&lt;=$AM$9),"U",IF(AND(D29=$AC$12,$AD$9&lt;=DATE(YEAR(Funktion!$A$5),MONTH(1&amp;$A29),D$22),$AI$9&gt;=DATE(YEAR(Funktion!$A$5),MONTH(1&amp;$A29),D$22),AP16=$AC$12),"U",D29)),"")</f>
        <v/>
      </c>
      <c r="AQ29" s="141" t="str">
        <f ca="1">IF(AND($AD$5&lt;=DATE(YEAR(Funktion!$A$5),MONTH(1&amp;$A29),E$22),$AI$5&gt;=DATE(YEAR(Funktion!$A$5),MONTH(1&amp;$A29),E$22)),IF(AND(E29=$AC$12,$AD$9&lt;=DATE(YEAR(Funktion!$A$5),MONTH(1&amp;$A29),E$22),$AI$9&gt;=DATE(YEAR(Funktion!$A$5),MONTH(1&amp;$A29),E$22),SUM(COUNTIF($AN$8:$BR$15,$AC$12),COUNTIF($AN$16:AQ16,$AC$12))&lt;=$AM$9),"U",IF(AND(E29=$AC$12,$AD$9&lt;=DATE(YEAR(Funktion!$A$5),MONTH(1&amp;$A29),E$22),$AI$9&gt;=DATE(YEAR(Funktion!$A$5),MONTH(1&amp;$A29),E$22),AQ16=$AC$12),"U",E29)),"")</f>
        <v/>
      </c>
      <c r="AR29" s="141" t="str">
        <f ca="1">IF(AND($AD$5&lt;=DATE(YEAR(Funktion!$A$5),MONTH(1&amp;$A29),F$22),$AI$5&gt;=DATE(YEAR(Funktion!$A$5),MONTH(1&amp;$A29),F$22)),IF(AND(F29=$AC$12,$AD$9&lt;=DATE(YEAR(Funktion!$A$5),MONTH(1&amp;$A29),F$22),$AI$9&gt;=DATE(YEAR(Funktion!$A$5),MONTH(1&amp;$A29),F$22),SUM(COUNTIF($AN$8:$BR$15,$AC$12),COUNTIF($AN$16:AR16,$AC$12))&lt;=$AM$9),"U",IF(AND(F29=$AC$12,$AD$9&lt;=DATE(YEAR(Funktion!$A$5),MONTH(1&amp;$A29),F$22),$AI$9&gt;=DATE(YEAR(Funktion!$A$5),MONTH(1&amp;$A29),F$22),AR16=$AC$12),"U",F29)),"")</f>
        <v/>
      </c>
      <c r="AS29" s="141" t="str">
        <f ca="1">IF(AND($AD$5&lt;=DATE(YEAR(Funktion!$A$5),MONTH(1&amp;$A29),G$22),$AI$5&gt;=DATE(YEAR(Funktion!$A$5),MONTH(1&amp;$A29),G$22)),IF(AND(G29=$AC$12,$AD$9&lt;=DATE(YEAR(Funktion!$A$5),MONTH(1&amp;$A29),G$22),$AI$9&gt;=DATE(YEAR(Funktion!$A$5),MONTH(1&amp;$A29),G$22),SUM(COUNTIF($AN$8:$BR$15,$AC$12),COUNTIF($AN$16:AS16,$AC$12))&lt;=$AM$9),"U",IF(AND(G29=$AC$12,$AD$9&lt;=DATE(YEAR(Funktion!$A$5),MONTH(1&amp;$A29),G$22),$AI$9&gt;=DATE(YEAR(Funktion!$A$5),MONTH(1&amp;$A29),G$22),AS16=$AC$12),"U",G29)),"")</f>
        <v/>
      </c>
      <c r="AT29" s="141" t="str">
        <f ca="1">IF(AND($AD$5&lt;=DATE(YEAR(Funktion!$A$5),MONTH(1&amp;$A29),H$22),$AI$5&gt;=DATE(YEAR(Funktion!$A$5),MONTH(1&amp;$A29),H$22)),IF(AND(H29=$AC$12,$AD$9&lt;=DATE(YEAR(Funktion!$A$5),MONTH(1&amp;$A29),H$22),$AI$9&gt;=DATE(YEAR(Funktion!$A$5),MONTH(1&amp;$A29),H$22),SUM(COUNTIF($AN$8:$BR$15,$AC$12),COUNTIF($AN$16:AT16,$AC$12))&lt;=$AM$9),"U",IF(AND(H29=$AC$12,$AD$9&lt;=DATE(YEAR(Funktion!$A$5),MONTH(1&amp;$A29),H$22),$AI$9&gt;=DATE(YEAR(Funktion!$A$5),MONTH(1&amp;$A29),H$22),AT16=$AC$12),"U",H29)),"")</f>
        <v/>
      </c>
      <c r="AU29" s="141" t="str">
        <f ca="1">IF(AND($AD$5&lt;=DATE(YEAR(Funktion!$A$5),MONTH(1&amp;$A29),I$22),$AI$5&gt;=DATE(YEAR(Funktion!$A$5),MONTH(1&amp;$A29),I$22)),IF(AND(I29=$AC$12,$AD$9&lt;=DATE(YEAR(Funktion!$A$5),MONTH(1&amp;$A29),I$22),$AI$9&gt;=DATE(YEAR(Funktion!$A$5),MONTH(1&amp;$A29),I$22),SUM(COUNTIF($AN$8:$BR$15,$AC$12),COUNTIF($AN$16:AU16,$AC$12))&lt;=$AM$9),"U",IF(AND(I29=$AC$12,$AD$9&lt;=DATE(YEAR(Funktion!$A$5),MONTH(1&amp;$A29),I$22),$AI$9&gt;=DATE(YEAR(Funktion!$A$5),MONTH(1&amp;$A29),I$22),AU16=$AC$12),"U",I29)),"")</f>
        <v/>
      </c>
      <c r="AV29" s="141" t="str">
        <f ca="1">IF(AND($AD$5&lt;=DATE(YEAR(Funktion!$A$5),MONTH(1&amp;$A29),J$22),$AI$5&gt;=DATE(YEAR(Funktion!$A$5),MONTH(1&amp;$A29),J$22)),IF(AND(J29=$AC$12,$AD$9&lt;=DATE(YEAR(Funktion!$A$5),MONTH(1&amp;$A29),J$22),$AI$9&gt;=DATE(YEAR(Funktion!$A$5),MONTH(1&amp;$A29),J$22),SUM(COUNTIF($AN$8:$BR$15,$AC$12),COUNTIF($AN$16:AV16,$AC$12))&lt;=$AM$9),"U",IF(AND(J29=$AC$12,$AD$9&lt;=DATE(YEAR(Funktion!$A$5),MONTH(1&amp;$A29),J$22),$AI$9&gt;=DATE(YEAR(Funktion!$A$5),MONTH(1&amp;$A29),J$22),AV16=$AC$12),"U",J29)),"")</f>
        <v/>
      </c>
      <c r="AW29" s="141" t="str">
        <f ca="1">IF(AND($AD$5&lt;=DATE(YEAR(Funktion!$A$5),MONTH(1&amp;$A29),K$22),$AI$5&gt;=DATE(YEAR(Funktion!$A$5),MONTH(1&amp;$A29),K$22)),IF(AND(K29=$AC$12,$AD$9&lt;=DATE(YEAR(Funktion!$A$5),MONTH(1&amp;$A29),K$22),$AI$9&gt;=DATE(YEAR(Funktion!$A$5),MONTH(1&amp;$A29),K$22),SUM(COUNTIF($AN$8:$BR$15,$AC$12),COUNTIF($AN$16:AW16,$AC$12))&lt;=$AM$9),"U",IF(AND(K29=$AC$12,$AD$9&lt;=DATE(YEAR(Funktion!$A$5),MONTH(1&amp;$A29),K$22),$AI$9&gt;=DATE(YEAR(Funktion!$A$5),MONTH(1&amp;$A29),K$22),AW16=$AC$12),"U",K29)),"")</f>
        <v/>
      </c>
      <c r="AX29" s="141" t="str">
        <f ca="1">IF(AND($AD$5&lt;=DATE(YEAR(Funktion!$A$5),MONTH(1&amp;$A29),L$22),$AI$5&gt;=DATE(YEAR(Funktion!$A$5),MONTH(1&amp;$A29),L$22)),IF(AND(L29=$AC$12,$AD$9&lt;=DATE(YEAR(Funktion!$A$5),MONTH(1&amp;$A29),L$22),$AI$9&gt;=DATE(YEAR(Funktion!$A$5),MONTH(1&amp;$A29),L$22),SUM(COUNTIF($AN$8:$BR$15,$AC$12),COUNTIF($AN$16:AX16,$AC$12))&lt;=$AM$9),"U",IF(AND(L29=$AC$12,$AD$9&lt;=DATE(YEAR(Funktion!$A$5),MONTH(1&amp;$A29),L$22),$AI$9&gt;=DATE(YEAR(Funktion!$A$5),MONTH(1&amp;$A29),L$22),AX16=$AC$12),"U",L29)),"")</f>
        <v/>
      </c>
      <c r="AY29" s="141" t="str">
        <f ca="1">IF(AND($AD$5&lt;=DATE(YEAR(Funktion!$A$5),MONTH(1&amp;$A29),M$22),$AI$5&gt;=DATE(YEAR(Funktion!$A$5),MONTH(1&amp;$A29),M$22)),IF(AND(M29=$AC$12,$AD$9&lt;=DATE(YEAR(Funktion!$A$5),MONTH(1&amp;$A29),M$22),$AI$9&gt;=DATE(YEAR(Funktion!$A$5),MONTH(1&amp;$A29),M$22),SUM(COUNTIF($AN$8:$BR$15,$AC$12),COUNTIF($AN$16:AY16,$AC$12))&lt;=$AM$9),"U",IF(AND(M29=$AC$12,$AD$9&lt;=DATE(YEAR(Funktion!$A$5),MONTH(1&amp;$A29),M$22),$AI$9&gt;=DATE(YEAR(Funktion!$A$5),MONTH(1&amp;$A29),M$22),AY16=$AC$12),"U",M29)),"")</f>
        <v/>
      </c>
      <c r="AZ29" s="141" t="str">
        <f ca="1">IF(AND($AD$5&lt;=DATE(YEAR(Funktion!$A$5),MONTH(1&amp;$A29),N$22),$AI$5&gt;=DATE(YEAR(Funktion!$A$5),MONTH(1&amp;$A29),N$22)),IF(AND(N29=$AC$12,$AD$9&lt;=DATE(YEAR(Funktion!$A$5),MONTH(1&amp;$A29),N$22),$AI$9&gt;=DATE(YEAR(Funktion!$A$5),MONTH(1&amp;$A29),N$22),SUM(COUNTIF($AN$8:$BR$15,$AC$12),COUNTIF($AN$16:AZ16,$AC$12))&lt;=$AM$9),"U",IF(AND(N29=$AC$12,$AD$9&lt;=DATE(YEAR(Funktion!$A$5),MONTH(1&amp;$A29),N$22),$AI$9&gt;=DATE(YEAR(Funktion!$A$5),MONTH(1&amp;$A29),N$22),AZ16=$AC$12),"U",N29)),"")</f>
        <v/>
      </c>
      <c r="BA29" s="141" t="str">
        <f ca="1">IF(AND($AD$5&lt;=DATE(YEAR(Funktion!$A$5),MONTH(1&amp;$A29),O$22),$AI$5&gt;=DATE(YEAR(Funktion!$A$5),MONTH(1&amp;$A29),O$22)),IF(AND(O29=$AC$12,$AD$9&lt;=DATE(YEAR(Funktion!$A$5),MONTH(1&amp;$A29),O$22),$AI$9&gt;=DATE(YEAR(Funktion!$A$5),MONTH(1&amp;$A29),O$22),SUM(COUNTIF($AN$8:$BR$15,$AC$12),COUNTIF($AN$16:BA16,$AC$12))&lt;=$AM$9),"U",IF(AND(O29=$AC$12,$AD$9&lt;=DATE(YEAR(Funktion!$A$5),MONTH(1&amp;$A29),O$22),$AI$9&gt;=DATE(YEAR(Funktion!$A$5),MONTH(1&amp;$A29),O$22),BA16=$AC$12),"U",O29)),"")</f>
        <v/>
      </c>
      <c r="BB29" s="141" t="str">
        <f ca="1">IF(AND($AD$5&lt;=DATE(YEAR(Funktion!$A$5),MONTH(1&amp;$A29),P$22),$AI$5&gt;=DATE(YEAR(Funktion!$A$5),MONTH(1&amp;$A29),P$22)),IF(AND(P29=$AC$12,$AD$9&lt;=DATE(YEAR(Funktion!$A$5),MONTH(1&amp;$A29),P$22),$AI$9&gt;=DATE(YEAR(Funktion!$A$5),MONTH(1&amp;$A29),P$22),SUM(COUNTIF($AN$8:$BR$15,$AC$12),COUNTIF($AN$16:BB16,$AC$12))&lt;=$AM$9),"U",IF(AND(P29=$AC$12,$AD$9&lt;=DATE(YEAR(Funktion!$A$5),MONTH(1&amp;$A29),P$22),$AI$9&gt;=DATE(YEAR(Funktion!$A$5),MONTH(1&amp;$A29),P$22),BB16=$AC$12),"U",P29)),"")</f>
        <v/>
      </c>
      <c r="BC29" s="141" t="str">
        <f ca="1">IF(AND($AD$5&lt;=DATE(YEAR(Funktion!$A$5),MONTH(1&amp;$A29),Q$22),$AI$5&gt;=DATE(YEAR(Funktion!$A$5),MONTH(1&amp;$A29),Q$22)),IF(AND(Q29=$AC$12,$AD$9&lt;=DATE(YEAR(Funktion!$A$5),MONTH(1&amp;$A29),Q$22),$AI$9&gt;=DATE(YEAR(Funktion!$A$5),MONTH(1&amp;$A29),Q$22),SUM(COUNTIF($AN$8:$BR$15,$AC$12),COUNTIF($AN$16:BC16,$AC$12))&lt;=$AM$9),"U",IF(AND(Q29=$AC$12,$AD$9&lt;=DATE(YEAR(Funktion!$A$5),MONTH(1&amp;$A29),Q$22),$AI$9&gt;=DATE(YEAR(Funktion!$A$5),MONTH(1&amp;$A29),Q$22),BC16=$AC$12),"U",Q29)),"")</f>
        <v/>
      </c>
      <c r="BD29" s="141" t="str">
        <f ca="1">IF(AND($AD$5&lt;=DATE(YEAR(Funktion!$A$5),MONTH(1&amp;$A29),R$22),$AI$5&gt;=DATE(YEAR(Funktion!$A$5),MONTH(1&amp;$A29),R$22)),IF(AND(R29=$AC$12,$AD$9&lt;=DATE(YEAR(Funktion!$A$5),MONTH(1&amp;$A29),R$22),$AI$9&gt;=DATE(YEAR(Funktion!$A$5),MONTH(1&amp;$A29),R$22),SUM(COUNTIF($AN$8:$BR$15,$AC$12),COUNTIF($AN$16:BD16,$AC$12))&lt;=$AM$9),"U",IF(AND(R29=$AC$12,$AD$9&lt;=DATE(YEAR(Funktion!$A$5),MONTH(1&amp;$A29),R$22),$AI$9&gt;=DATE(YEAR(Funktion!$A$5),MONTH(1&amp;$A29),R$22),BD16=$AC$12),"U",R29)),"")</f>
        <v/>
      </c>
      <c r="BE29" s="141" t="str">
        <f ca="1">IF(AND($AD$5&lt;=DATE(YEAR(Funktion!$A$5),MONTH(1&amp;$A29),S$22),$AI$5&gt;=DATE(YEAR(Funktion!$A$5),MONTH(1&amp;$A29),S$22)),IF(AND(S29=$AC$12,$AD$9&lt;=DATE(YEAR(Funktion!$A$5),MONTH(1&amp;$A29),S$22),$AI$9&gt;=DATE(YEAR(Funktion!$A$5),MONTH(1&amp;$A29),S$22),SUM(COUNTIF($AN$8:$BR$15,$AC$12),COUNTIF($AN$16:BE16,$AC$12))&lt;=$AM$9),"U",IF(AND(S29=$AC$12,$AD$9&lt;=DATE(YEAR(Funktion!$A$5),MONTH(1&amp;$A29),S$22),$AI$9&gt;=DATE(YEAR(Funktion!$A$5),MONTH(1&amp;$A29),S$22),BE16=$AC$12),"U",S29)),"")</f>
        <v/>
      </c>
      <c r="BF29" s="141" t="str">
        <f ca="1">IF(AND($AD$5&lt;=DATE(YEAR(Funktion!$A$5),MONTH(1&amp;$A29),T$22),$AI$5&gt;=DATE(YEAR(Funktion!$A$5),MONTH(1&amp;$A29),T$22)),IF(AND(T29=$AC$12,$AD$9&lt;=DATE(YEAR(Funktion!$A$5),MONTH(1&amp;$A29),T$22),$AI$9&gt;=DATE(YEAR(Funktion!$A$5),MONTH(1&amp;$A29),T$22),SUM(COUNTIF($AN$8:$BR$15,$AC$12),COUNTIF($AN$16:BF16,$AC$12))&lt;=$AM$9),"U",IF(AND(T29=$AC$12,$AD$9&lt;=DATE(YEAR(Funktion!$A$5),MONTH(1&amp;$A29),T$22),$AI$9&gt;=DATE(YEAR(Funktion!$A$5),MONTH(1&amp;$A29),T$22),BF16=$AC$12),"U",T29)),"")</f>
        <v/>
      </c>
      <c r="BG29" s="141" t="str">
        <f ca="1">IF(AND($AD$5&lt;=DATE(YEAR(Funktion!$A$5),MONTH(1&amp;$A29),U$22),$AI$5&gt;=DATE(YEAR(Funktion!$A$5),MONTH(1&amp;$A29),U$22)),IF(AND(U29=$AC$12,$AD$9&lt;=DATE(YEAR(Funktion!$A$5),MONTH(1&amp;$A29),U$22),$AI$9&gt;=DATE(YEAR(Funktion!$A$5),MONTH(1&amp;$A29),U$22),SUM(COUNTIF($AN$8:$BR$15,$AC$12),COUNTIF($AN$16:BG16,$AC$12))&lt;=$AM$9),"U",IF(AND(U29=$AC$12,$AD$9&lt;=DATE(YEAR(Funktion!$A$5),MONTH(1&amp;$A29),U$22),$AI$9&gt;=DATE(YEAR(Funktion!$A$5),MONTH(1&amp;$A29),U$22),BG16=$AC$12),"U",U29)),"")</f>
        <v/>
      </c>
      <c r="BH29" s="141" t="str">
        <f ca="1">IF(AND($AD$5&lt;=DATE(YEAR(Funktion!$A$5),MONTH(1&amp;$A29),V$22),$AI$5&gt;=DATE(YEAR(Funktion!$A$5),MONTH(1&amp;$A29),V$22)),IF(AND(V29=$AC$12,$AD$9&lt;=DATE(YEAR(Funktion!$A$5),MONTH(1&amp;$A29),V$22),$AI$9&gt;=DATE(YEAR(Funktion!$A$5),MONTH(1&amp;$A29),V$22),SUM(COUNTIF($AN$8:$BR$15,$AC$12),COUNTIF($AN$16:BH16,$AC$12))&lt;=$AM$9),"U",IF(AND(V29=$AC$12,$AD$9&lt;=DATE(YEAR(Funktion!$A$5),MONTH(1&amp;$A29),V$22),$AI$9&gt;=DATE(YEAR(Funktion!$A$5),MONTH(1&amp;$A29),V$22),BH16=$AC$12),"U",V29)),"")</f>
        <v/>
      </c>
      <c r="BI29" s="141" t="str">
        <f ca="1">IF(AND($AD$5&lt;=DATE(YEAR(Funktion!$A$5),MONTH(1&amp;$A29),W$22),$AI$5&gt;=DATE(YEAR(Funktion!$A$5),MONTH(1&amp;$A29),W$22)),IF(AND(W29=$AC$12,$AD$9&lt;=DATE(YEAR(Funktion!$A$5),MONTH(1&amp;$A29),W$22),$AI$9&gt;=DATE(YEAR(Funktion!$A$5),MONTH(1&amp;$A29),W$22),SUM(COUNTIF($AN$8:$BR$15,$AC$12),COUNTIF($AN$16:BI16,$AC$12))&lt;=$AM$9),"U",IF(AND(W29=$AC$12,$AD$9&lt;=DATE(YEAR(Funktion!$A$5),MONTH(1&amp;$A29),W$22),$AI$9&gt;=DATE(YEAR(Funktion!$A$5),MONTH(1&amp;$A29),W$22),BI16=$AC$12),"U",W29)),"")</f>
        <v/>
      </c>
      <c r="BJ29" s="141" t="str">
        <f ca="1">IF(AND($AD$5&lt;=DATE(YEAR(Funktion!$A$5),MONTH(1&amp;$A29),X$22),$AI$5&gt;=DATE(YEAR(Funktion!$A$5),MONTH(1&amp;$A29),X$22)),IF(AND(X29=$AC$12,$AD$9&lt;=DATE(YEAR(Funktion!$A$5),MONTH(1&amp;$A29),X$22),$AI$9&gt;=DATE(YEAR(Funktion!$A$5),MONTH(1&amp;$A29),X$22),SUM(COUNTIF($AN$8:$BR$15,$AC$12),COUNTIF($AN$16:BJ16,$AC$12))&lt;=$AM$9),"U",IF(AND(X29=$AC$12,$AD$9&lt;=DATE(YEAR(Funktion!$A$5),MONTH(1&amp;$A29),X$22),$AI$9&gt;=DATE(YEAR(Funktion!$A$5),MONTH(1&amp;$A29),X$22),BJ16=$AC$12),"U",X29)),"")</f>
        <v/>
      </c>
      <c r="BK29" s="141" t="str">
        <f ca="1">IF(AND($AD$5&lt;=DATE(YEAR(Funktion!$A$5),MONTH(1&amp;$A29),Y$22),$AI$5&gt;=DATE(YEAR(Funktion!$A$5),MONTH(1&amp;$A29),Y$22)),IF(AND(Y29=$AC$12,$AD$9&lt;=DATE(YEAR(Funktion!$A$5),MONTH(1&amp;$A29),Y$22),$AI$9&gt;=DATE(YEAR(Funktion!$A$5),MONTH(1&amp;$A29),Y$22),SUM(COUNTIF($AN$8:$BR$15,$AC$12),COUNTIF($AN$16:BK16,$AC$12))&lt;=$AM$9),"U",IF(AND(Y29=$AC$12,$AD$9&lt;=DATE(YEAR(Funktion!$A$5),MONTH(1&amp;$A29),Y$22),$AI$9&gt;=DATE(YEAR(Funktion!$A$5),MONTH(1&amp;$A29),Y$22),BK16=$AC$12),"U",Y29)),"")</f>
        <v/>
      </c>
      <c r="BL29" s="141" t="str">
        <f ca="1">IF(AND($AD$5&lt;=DATE(YEAR(Funktion!$A$5),MONTH(1&amp;$A29),Z$22),$AI$5&gt;=DATE(YEAR(Funktion!$A$5),MONTH(1&amp;$A29),Z$22)),IF(AND(Z29=$AC$12,$AD$9&lt;=DATE(YEAR(Funktion!$A$5),MONTH(1&amp;$A29),Z$22),$AI$9&gt;=DATE(YEAR(Funktion!$A$5),MONTH(1&amp;$A29),Z$22),SUM(COUNTIF($AN$8:$BR$15,$AC$12),COUNTIF($AN$16:BL16,$AC$12))&lt;=$AM$9),"U",IF(AND(Z29=$AC$12,$AD$9&lt;=DATE(YEAR(Funktion!$A$5),MONTH(1&amp;$A29),Z$22),$AI$9&gt;=DATE(YEAR(Funktion!$A$5),MONTH(1&amp;$A29),Z$22),BL16=$AC$12),"U",Z29)),"")</f>
        <v/>
      </c>
      <c r="BM29" s="141" t="str">
        <f ca="1">IF(AND($AD$5&lt;=DATE(YEAR(Funktion!$A$5),MONTH(1&amp;$A29),AA$22),$AI$5&gt;=DATE(YEAR(Funktion!$A$5),MONTH(1&amp;$A29),AA$22)),IF(AND(AA29=$AC$12,$AD$9&lt;=DATE(YEAR(Funktion!$A$5),MONTH(1&amp;$A29),AA$22),$AI$9&gt;=DATE(YEAR(Funktion!$A$5),MONTH(1&amp;$A29),AA$22),SUM(COUNTIF($AN$8:$BR$15,$AC$12),COUNTIF($AN$16:BM16,$AC$12))&lt;=$AM$9),"U",IF(AND(AA29=$AC$12,$AD$9&lt;=DATE(YEAR(Funktion!$A$5),MONTH(1&amp;$A29),AA$22),$AI$9&gt;=DATE(YEAR(Funktion!$A$5),MONTH(1&amp;$A29),AA$22),BM16=$AC$12),"U",AA29)),"")</f>
        <v/>
      </c>
      <c r="BN29" s="141" t="str">
        <f ca="1">IF(AND($AD$5&lt;=DATE(YEAR(Funktion!$A$5),MONTH(1&amp;$A29),AB$22),$AI$5&gt;=DATE(YEAR(Funktion!$A$5),MONTH(1&amp;$A29),AB$22)),IF(AND(AB29=$AC$12,$AD$9&lt;=DATE(YEAR(Funktion!$A$5),MONTH(1&amp;$A29),AB$22),$AI$9&gt;=DATE(YEAR(Funktion!$A$5),MONTH(1&amp;$A29),AB$22),SUM(COUNTIF($AN$8:$BR$15,$AC$12),COUNTIF($AN$16:BN16,$AC$12))&lt;=$AM$9),"U",IF(AND(AB29=$AC$12,$AD$9&lt;=DATE(YEAR(Funktion!$A$5),MONTH(1&amp;$A29),AB$22),$AI$9&gt;=DATE(YEAR(Funktion!$A$5),MONTH(1&amp;$A29),AB$22),BN16=$AC$12),"U",AB29)),"")</f>
        <v/>
      </c>
      <c r="BO29" s="141" t="str">
        <f ca="1">IF(AND($AD$5&lt;=DATE(YEAR(Funktion!$A$5),MONTH(1&amp;$A29),AC$22),$AI$5&gt;=DATE(YEAR(Funktion!$A$5),MONTH(1&amp;$A29),AC$22)),IF(AND(AC29=$AC$12,$AD$9&lt;=DATE(YEAR(Funktion!$A$5),MONTH(1&amp;$A29),AC$22),$AI$9&gt;=DATE(YEAR(Funktion!$A$5),MONTH(1&amp;$A29),AC$22),SUM(COUNTIF($AN$8:$BR$15,$AC$12),COUNTIF($AN$16:BO16,$AC$12))&lt;=$AM$9),"U",IF(AND(AC29=$AC$12,$AD$9&lt;=DATE(YEAR(Funktion!$A$5),MONTH(1&amp;$A29),AC$22),$AI$9&gt;=DATE(YEAR(Funktion!$A$5),MONTH(1&amp;$A29),AC$22),BO16=$AC$12),"U",AC29)),"")</f>
        <v/>
      </c>
      <c r="BP29" s="141" t="str">
        <f ca="1">IF(AND($AD$5&lt;=DATE(YEAR(Funktion!$A$5),MONTH(1&amp;$A29),AD$22),$AI$5&gt;=DATE(YEAR(Funktion!$A$5),MONTH(1&amp;$A29),AD$22)),IF(AND(AD29=$AC$12,$AD$9&lt;=DATE(YEAR(Funktion!$A$5),MONTH(1&amp;$A29),AD$22),$AI$9&gt;=DATE(YEAR(Funktion!$A$5),MONTH(1&amp;$A29),AD$22),SUM(COUNTIF($AN$8:$BR$15,$AC$12),COUNTIF($AN$16:BP16,$AC$12))&lt;=$AM$9),"U",IF(AND(AD29=$AC$12,$AD$9&lt;=DATE(YEAR(Funktion!$A$5),MONTH(1&amp;$A29),AD$22),$AI$9&gt;=DATE(YEAR(Funktion!$A$5),MONTH(1&amp;$A29),AD$22),BP16=$AC$12),"U",AD29)),"")</f>
        <v/>
      </c>
      <c r="BQ29" s="141" t="str">
        <f ca="1">IF(AND($AD$5&lt;=DATE(YEAR(Funktion!$A$5),MONTH(1&amp;$A29),AE$22),$AI$5&gt;=DATE(YEAR(Funktion!$A$5),MONTH(1&amp;$A29),AE$22)),IF(AND(AE29=$AC$12,$AD$9&lt;=DATE(YEAR(Funktion!$A$5),MONTH(1&amp;$A29),AE$22),$AI$9&gt;=DATE(YEAR(Funktion!$A$5),MONTH(1&amp;$A29),AE$22),SUM(COUNTIF($AN$8:$BR$15,$AC$12),COUNTIF($AN$16:BQ16,$AC$12))&lt;=$AM$9),"U",IF(AND(AE29=$AC$12,$AD$9&lt;=DATE(YEAR(Funktion!$A$5),MONTH(1&amp;$A29),AE$22),$AI$9&gt;=DATE(YEAR(Funktion!$A$5),MONTH(1&amp;$A29),AE$22),BQ16=$AC$12),"U",AE29)),"")</f>
        <v/>
      </c>
      <c r="BR29" s="141" t="str">
        <f ca="1">IF(AND($AD$5&lt;=DATE(YEAR(Funktion!$A$5),MONTH(1&amp;$A29),AF$22),$AI$5&gt;=DATE(YEAR(Funktion!$A$5),MONTH(1&amp;$A29),AF$22)),IF(AND(AF29=$AC$12,$AD$9&lt;=DATE(YEAR(Funktion!$A$5),MONTH(1&amp;$A29),AF$22),$AI$9&gt;=DATE(YEAR(Funktion!$A$5),MONTH(1&amp;$A29),AF$22),SUM(COUNTIF($AN$8:$BR$15,$AC$12),COUNTIF($AN$16:BR16,$AC$12))&lt;=$AM$9),"U",IF(AND(AF29=$AC$12,$AD$9&lt;=DATE(YEAR(Funktion!$A$5),MONTH(1&amp;$A29),AF$22),$AI$9&gt;=DATE(YEAR(Funktion!$A$5),MONTH(1&amp;$A29),AF$22),BR16=$AC$12),"U",AF29)),"")</f>
        <v/>
      </c>
    </row>
    <row r="30" spans="1:71" ht="14.1" customHeight="1" x14ac:dyDescent="0.2">
      <c r="A30" s="9" t="s">
        <v>4</v>
      </c>
      <c r="B30" s="119"/>
      <c r="C30" s="118"/>
      <c r="D30" s="118"/>
      <c r="E30" s="118"/>
      <c r="F30" s="142" t="s">
        <v>87</v>
      </c>
      <c r="G30" s="142" t="s">
        <v>88</v>
      </c>
      <c r="H30" s="119"/>
      <c r="I30" s="119"/>
      <c r="J30" s="119"/>
      <c r="K30" s="119"/>
      <c r="L30" s="119"/>
      <c r="M30" s="142" t="s">
        <v>87</v>
      </c>
      <c r="N30" s="142" t="s">
        <v>88</v>
      </c>
      <c r="O30" s="119"/>
      <c r="P30" s="119"/>
      <c r="Q30" s="119"/>
      <c r="R30" s="119"/>
      <c r="S30" s="119"/>
      <c r="T30" s="142" t="s">
        <v>87</v>
      </c>
      <c r="U30" s="142" t="s">
        <v>88</v>
      </c>
      <c r="V30" s="119"/>
      <c r="W30" s="119"/>
      <c r="X30" s="119"/>
      <c r="Y30" s="119"/>
      <c r="Z30" s="119"/>
      <c r="AA30" s="142" t="s">
        <v>87</v>
      </c>
      <c r="AB30" s="142" t="s">
        <v>88</v>
      </c>
      <c r="AC30" s="119"/>
      <c r="AD30" s="119"/>
      <c r="AE30" s="119"/>
      <c r="AF30" s="149"/>
      <c r="AG30" s="126">
        <f t="shared" ca="1" si="12"/>
        <v>0</v>
      </c>
      <c r="AH30" s="127">
        <f t="shared" ca="1" si="12"/>
        <v>0</v>
      </c>
      <c r="AI30" s="127">
        <f t="shared" ca="1" si="9"/>
        <v>0</v>
      </c>
      <c r="AJ30" s="127">
        <f t="shared" ca="1" si="9"/>
        <v>0</v>
      </c>
      <c r="AK30" s="128">
        <f t="shared" ca="1" si="9"/>
        <v>0</v>
      </c>
      <c r="AL30" s="128">
        <f t="shared" ca="1" si="9"/>
        <v>0</v>
      </c>
      <c r="AM30" s="10" t="str">
        <f t="shared" si="11"/>
        <v/>
      </c>
      <c r="AN30" s="141" t="str">
        <f ca="1">IF(AND($AD$5&lt;=DATE(YEAR(Funktion!$A$5),MONTH(1&amp;$A30),B$22),$AI$5&gt;=DATE(YEAR(Funktion!$A$5),MONTH(1&amp;$A30),B$22)),IF(AND(B30=$AC$12,$AD$9&lt;=DATE(YEAR(Funktion!$A$5),MONTH(1&amp;$A30),B$22),$AI$9&gt;=DATE(YEAR(Funktion!$A$5),MONTH(1&amp;$A30),B$22),SUM(COUNTIF($AN$8:$BR$16,$AC$12),COUNTIF($AN$17:AN17,$AC$12))&lt;=$AM$9),"U",IF(AND(B30=$AC$12,$AD$9&lt;=DATE(YEAR(Funktion!$A$5),MONTH(1&amp;$A30),B$22),$AI$9&gt;=DATE(YEAR(Funktion!$A$5),MONTH(1&amp;$A30),B$22),AN17=$AC$12),"U",B30)),"")</f>
        <v/>
      </c>
      <c r="AO30" s="141" t="str">
        <f ca="1">IF(AND($AD$5&lt;=DATE(YEAR(Funktion!$A$5),MONTH(1&amp;$A30),C$22),$AI$5&gt;=DATE(YEAR(Funktion!$A$5),MONTH(1&amp;$A30),C$22)),IF(AND(C30=$AC$12,$AD$9&lt;=DATE(YEAR(Funktion!$A$5),MONTH(1&amp;$A30),C$22),$AI$9&gt;=DATE(YEAR(Funktion!$A$5),MONTH(1&amp;$A30),C$22),SUM(COUNTIF($AN$8:$BR$16,$AC$12),COUNTIF($AN$17:AO17,$AC$12))&lt;=$AM$9),"U",IF(AND(C30=$AC$12,$AD$9&lt;=DATE(YEAR(Funktion!$A$5),MONTH(1&amp;$A30),C$22),$AI$9&gt;=DATE(YEAR(Funktion!$A$5),MONTH(1&amp;$A30),C$22),AO17=$AC$12),"U",C30)),"")</f>
        <v/>
      </c>
      <c r="AP30" s="141" t="str">
        <f ca="1">IF(AND($AD$5&lt;=DATE(YEAR(Funktion!$A$5),MONTH(1&amp;$A30),D$22),$AI$5&gt;=DATE(YEAR(Funktion!$A$5),MONTH(1&amp;$A30),D$22)),IF(AND(D30=$AC$12,$AD$9&lt;=DATE(YEAR(Funktion!$A$5),MONTH(1&amp;$A30),D$22),$AI$9&gt;=DATE(YEAR(Funktion!$A$5),MONTH(1&amp;$A30),D$22),SUM(COUNTIF($AN$8:$BR$16,$AC$12),COUNTIF($AN$17:AP17,$AC$12))&lt;=$AM$9),"U",IF(AND(D30=$AC$12,$AD$9&lt;=DATE(YEAR(Funktion!$A$5),MONTH(1&amp;$A30),D$22),$AI$9&gt;=DATE(YEAR(Funktion!$A$5),MONTH(1&amp;$A30),D$22),AP17=$AC$12),"U",D30)),"")</f>
        <v/>
      </c>
      <c r="AQ30" s="141" t="str">
        <f ca="1">IF(AND($AD$5&lt;=DATE(YEAR(Funktion!$A$5),MONTH(1&amp;$A30),E$22),$AI$5&gt;=DATE(YEAR(Funktion!$A$5),MONTH(1&amp;$A30),E$22)),IF(AND(E30=$AC$12,$AD$9&lt;=DATE(YEAR(Funktion!$A$5),MONTH(1&amp;$A30),E$22),$AI$9&gt;=DATE(YEAR(Funktion!$A$5),MONTH(1&amp;$A30),E$22),SUM(COUNTIF($AN$8:$BR$16,$AC$12),COUNTIF($AN$17:AQ17,$AC$12))&lt;=$AM$9),"U",IF(AND(E30=$AC$12,$AD$9&lt;=DATE(YEAR(Funktion!$A$5),MONTH(1&amp;$A30),E$22),$AI$9&gt;=DATE(YEAR(Funktion!$A$5),MONTH(1&amp;$A30),E$22),AQ17=$AC$12),"U",E30)),"")</f>
        <v/>
      </c>
      <c r="AR30" s="141" t="str">
        <f ca="1">IF(AND($AD$5&lt;=DATE(YEAR(Funktion!$A$5),MONTH(1&amp;$A30),F$22),$AI$5&gt;=DATE(YEAR(Funktion!$A$5),MONTH(1&amp;$A30),F$22)),IF(AND(F30=$AC$12,$AD$9&lt;=DATE(YEAR(Funktion!$A$5),MONTH(1&amp;$A30),F$22),$AI$9&gt;=DATE(YEAR(Funktion!$A$5),MONTH(1&amp;$A30),F$22),SUM(COUNTIF($AN$8:$BR$16,$AC$12),COUNTIF($AN$17:AR17,$AC$12))&lt;=$AM$9),"U",IF(AND(F30=$AC$12,$AD$9&lt;=DATE(YEAR(Funktion!$A$5),MONTH(1&amp;$A30),F$22),$AI$9&gt;=DATE(YEAR(Funktion!$A$5),MONTH(1&amp;$A30),F$22),AR17=$AC$12),"U",F30)),"")</f>
        <v/>
      </c>
      <c r="AS30" s="141" t="str">
        <f ca="1">IF(AND($AD$5&lt;=DATE(YEAR(Funktion!$A$5),MONTH(1&amp;$A30),G$22),$AI$5&gt;=DATE(YEAR(Funktion!$A$5),MONTH(1&amp;$A30),G$22)),IF(AND(G30=$AC$12,$AD$9&lt;=DATE(YEAR(Funktion!$A$5),MONTH(1&amp;$A30),G$22),$AI$9&gt;=DATE(YEAR(Funktion!$A$5),MONTH(1&amp;$A30),G$22),SUM(COUNTIF($AN$8:$BR$16,$AC$12),COUNTIF($AN$17:AS17,$AC$12))&lt;=$AM$9),"U",IF(AND(G30=$AC$12,$AD$9&lt;=DATE(YEAR(Funktion!$A$5),MONTH(1&amp;$A30),G$22),$AI$9&gt;=DATE(YEAR(Funktion!$A$5),MONTH(1&amp;$A30),G$22),AS17=$AC$12),"U",G30)),"")</f>
        <v/>
      </c>
      <c r="AT30" s="141" t="str">
        <f ca="1">IF(AND($AD$5&lt;=DATE(YEAR(Funktion!$A$5),MONTH(1&amp;$A30),H$22),$AI$5&gt;=DATE(YEAR(Funktion!$A$5),MONTH(1&amp;$A30),H$22)),IF(AND(H30=$AC$12,$AD$9&lt;=DATE(YEAR(Funktion!$A$5),MONTH(1&amp;$A30),H$22),$AI$9&gt;=DATE(YEAR(Funktion!$A$5),MONTH(1&amp;$A30),H$22),SUM(COUNTIF($AN$8:$BR$16,$AC$12),COUNTIF($AN$17:AT17,$AC$12))&lt;=$AM$9),"U",IF(AND(H30=$AC$12,$AD$9&lt;=DATE(YEAR(Funktion!$A$5),MONTH(1&amp;$A30),H$22),$AI$9&gt;=DATE(YEAR(Funktion!$A$5),MONTH(1&amp;$A30),H$22),AT17=$AC$12),"U",H30)),"")</f>
        <v/>
      </c>
      <c r="AU30" s="141" t="str">
        <f ca="1">IF(AND($AD$5&lt;=DATE(YEAR(Funktion!$A$5),MONTH(1&amp;$A30),I$22),$AI$5&gt;=DATE(YEAR(Funktion!$A$5),MONTH(1&amp;$A30),I$22)),IF(AND(I30=$AC$12,$AD$9&lt;=DATE(YEAR(Funktion!$A$5),MONTH(1&amp;$A30),I$22),$AI$9&gt;=DATE(YEAR(Funktion!$A$5),MONTH(1&amp;$A30),I$22),SUM(COUNTIF($AN$8:$BR$16,$AC$12),COUNTIF($AN$17:AU17,$AC$12))&lt;=$AM$9),"U",IF(AND(I30=$AC$12,$AD$9&lt;=DATE(YEAR(Funktion!$A$5),MONTH(1&amp;$A30),I$22),$AI$9&gt;=DATE(YEAR(Funktion!$A$5),MONTH(1&amp;$A30),I$22),AU17=$AC$12),"U",I30)),"")</f>
        <v/>
      </c>
      <c r="AV30" s="141" t="str">
        <f ca="1">IF(AND($AD$5&lt;=DATE(YEAR(Funktion!$A$5),MONTH(1&amp;$A30),J$22),$AI$5&gt;=DATE(YEAR(Funktion!$A$5),MONTH(1&amp;$A30),J$22)),IF(AND(J30=$AC$12,$AD$9&lt;=DATE(YEAR(Funktion!$A$5),MONTH(1&amp;$A30),J$22),$AI$9&gt;=DATE(YEAR(Funktion!$A$5),MONTH(1&amp;$A30),J$22),SUM(COUNTIF($AN$8:$BR$16,$AC$12),COUNTIF($AN$17:AV17,$AC$12))&lt;=$AM$9),"U",IF(AND(J30=$AC$12,$AD$9&lt;=DATE(YEAR(Funktion!$A$5),MONTH(1&amp;$A30),J$22),$AI$9&gt;=DATE(YEAR(Funktion!$A$5),MONTH(1&amp;$A30),J$22),AV17=$AC$12),"U",J30)),"")</f>
        <v/>
      </c>
      <c r="AW30" s="141" t="str">
        <f ca="1">IF(AND($AD$5&lt;=DATE(YEAR(Funktion!$A$5),MONTH(1&amp;$A30),K$22),$AI$5&gt;=DATE(YEAR(Funktion!$A$5),MONTH(1&amp;$A30),K$22)),IF(AND(K30=$AC$12,$AD$9&lt;=DATE(YEAR(Funktion!$A$5),MONTH(1&amp;$A30),K$22),$AI$9&gt;=DATE(YEAR(Funktion!$A$5),MONTH(1&amp;$A30),K$22),SUM(COUNTIF($AN$8:$BR$16,$AC$12),COUNTIF($AN$17:AW17,$AC$12))&lt;=$AM$9),"U",IF(AND(K30=$AC$12,$AD$9&lt;=DATE(YEAR(Funktion!$A$5),MONTH(1&amp;$A30),K$22),$AI$9&gt;=DATE(YEAR(Funktion!$A$5),MONTH(1&amp;$A30),K$22),AW17=$AC$12),"U",K30)),"")</f>
        <v/>
      </c>
      <c r="AX30" s="141" t="str">
        <f ca="1">IF(AND($AD$5&lt;=DATE(YEAR(Funktion!$A$5),MONTH(1&amp;$A30),L$22),$AI$5&gt;=DATE(YEAR(Funktion!$A$5),MONTH(1&amp;$A30),L$22)),IF(AND(L30=$AC$12,$AD$9&lt;=DATE(YEAR(Funktion!$A$5),MONTH(1&amp;$A30),L$22),$AI$9&gt;=DATE(YEAR(Funktion!$A$5),MONTH(1&amp;$A30),L$22),SUM(COUNTIF($AN$8:$BR$16,$AC$12),COUNTIF($AN$17:AX17,$AC$12))&lt;=$AM$9),"U",IF(AND(L30=$AC$12,$AD$9&lt;=DATE(YEAR(Funktion!$A$5),MONTH(1&amp;$A30),L$22),$AI$9&gt;=DATE(YEAR(Funktion!$A$5),MONTH(1&amp;$A30),L$22),AX17=$AC$12),"U",L30)),"")</f>
        <v/>
      </c>
      <c r="AY30" s="141" t="str">
        <f ca="1">IF(AND($AD$5&lt;=DATE(YEAR(Funktion!$A$5),MONTH(1&amp;$A30),M$22),$AI$5&gt;=DATE(YEAR(Funktion!$A$5),MONTH(1&amp;$A30),M$22)),IF(AND(M30=$AC$12,$AD$9&lt;=DATE(YEAR(Funktion!$A$5),MONTH(1&amp;$A30),M$22),$AI$9&gt;=DATE(YEAR(Funktion!$A$5),MONTH(1&amp;$A30),M$22),SUM(COUNTIF($AN$8:$BR$16,$AC$12),COUNTIF($AN$17:AY17,$AC$12))&lt;=$AM$9),"U",IF(AND(M30=$AC$12,$AD$9&lt;=DATE(YEAR(Funktion!$A$5),MONTH(1&amp;$A30),M$22),$AI$9&gt;=DATE(YEAR(Funktion!$A$5),MONTH(1&amp;$A30),M$22),AY17=$AC$12),"U",M30)),"")</f>
        <v/>
      </c>
      <c r="AZ30" s="141" t="str">
        <f ca="1">IF(AND($AD$5&lt;=DATE(YEAR(Funktion!$A$5),MONTH(1&amp;$A30),N$22),$AI$5&gt;=DATE(YEAR(Funktion!$A$5),MONTH(1&amp;$A30),N$22)),IF(AND(N30=$AC$12,$AD$9&lt;=DATE(YEAR(Funktion!$A$5),MONTH(1&amp;$A30),N$22),$AI$9&gt;=DATE(YEAR(Funktion!$A$5),MONTH(1&amp;$A30),N$22),SUM(COUNTIF($AN$8:$BR$16,$AC$12),COUNTIF($AN$17:AZ17,$AC$12))&lt;=$AM$9),"U",IF(AND(N30=$AC$12,$AD$9&lt;=DATE(YEAR(Funktion!$A$5),MONTH(1&amp;$A30),N$22),$AI$9&gt;=DATE(YEAR(Funktion!$A$5),MONTH(1&amp;$A30),N$22),AZ17=$AC$12),"U",N30)),"")</f>
        <v/>
      </c>
      <c r="BA30" s="141" t="str">
        <f ca="1">IF(AND($AD$5&lt;=DATE(YEAR(Funktion!$A$5),MONTH(1&amp;$A30),O$22),$AI$5&gt;=DATE(YEAR(Funktion!$A$5),MONTH(1&amp;$A30),O$22)),IF(AND(O30=$AC$12,$AD$9&lt;=DATE(YEAR(Funktion!$A$5),MONTH(1&amp;$A30),O$22),$AI$9&gt;=DATE(YEAR(Funktion!$A$5),MONTH(1&amp;$A30),O$22),SUM(COUNTIF($AN$8:$BR$16,$AC$12),COUNTIF($AN$17:BA17,$AC$12))&lt;=$AM$9),"U",IF(AND(O30=$AC$12,$AD$9&lt;=DATE(YEAR(Funktion!$A$5),MONTH(1&amp;$A30),O$22),$AI$9&gt;=DATE(YEAR(Funktion!$A$5),MONTH(1&amp;$A30),O$22),BA17=$AC$12),"U",O30)),"")</f>
        <v/>
      </c>
      <c r="BB30" s="141" t="str">
        <f ca="1">IF(AND($AD$5&lt;=DATE(YEAR(Funktion!$A$5),MONTH(1&amp;$A30),P$22),$AI$5&gt;=DATE(YEAR(Funktion!$A$5),MONTH(1&amp;$A30),P$22)),IF(AND(P30=$AC$12,$AD$9&lt;=DATE(YEAR(Funktion!$A$5),MONTH(1&amp;$A30),P$22),$AI$9&gt;=DATE(YEAR(Funktion!$A$5),MONTH(1&amp;$A30),P$22),SUM(COUNTIF($AN$8:$BR$16,$AC$12),COUNTIF($AN$17:BB17,$AC$12))&lt;=$AM$9),"U",IF(AND(P30=$AC$12,$AD$9&lt;=DATE(YEAR(Funktion!$A$5),MONTH(1&amp;$A30),P$22),$AI$9&gt;=DATE(YEAR(Funktion!$A$5),MONTH(1&amp;$A30),P$22),BB17=$AC$12),"U",P30)),"")</f>
        <v/>
      </c>
      <c r="BC30" s="141" t="str">
        <f ca="1">IF(AND($AD$5&lt;=DATE(YEAR(Funktion!$A$5),MONTH(1&amp;$A30),Q$22),$AI$5&gt;=DATE(YEAR(Funktion!$A$5),MONTH(1&amp;$A30),Q$22)),IF(AND(Q30=$AC$12,$AD$9&lt;=DATE(YEAR(Funktion!$A$5),MONTH(1&amp;$A30),Q$22),$AI$9&gt;=DATE(YEAR(Funktion!$A$5),MONTH(1&amp;$A30),Q$22),SUM(COUNTIF($AN$8:$BR$16,$AC$12),COUNTIF($AN$17:BC17,$AC$12))&lt;=$AM$9),"U",IF(AND(Q30=$AC$12,$AD$9&lt;=DATE(YEAR(Funktion!$A$5),MONTH(1&amp;$A30),Q$22),$AI$9&gt;=DATE(YEAR(Funktion!$A$5),MONTH(1&amp;$A30),Q$22),BC17=$AC$12),"U",Q30)),"")</f>
        <v/>
      </c>
      <c r="BD30" s="141" t="str">
        <f ca="1">IF(AND($AD$5&lt;=DATE(YEAR(Funktion!$A$5),MONTH(1&amp;$A30),R$22),$AI$5&gt;=DATE(YEAR(Funktion!$A$5),MONTH(1&amp;$A30),R$22)),IF(AND(R30=$AC$12,$AD$9&lt;=DATE(YEAR(Funktion!$A$5),MONTH(1&amp;$A30),R$22),$AI$9&gt;=DATE(YEAR(Funktion!$A$5),MONTH(1&amp;$A30),R$22),SUM(COUNTIF($AN$8:$BR$16,$AC$12),COUNTIF($AN$17:BD17,$AC$12))&lt;=$AM$9),"U",IF(AND(R30=$AC$12,$AD$9&lt;=DATE(YEAR(Funktion!$A$5),MONTH(1&amp;$A30),R$22),$AI$9&gt;=DATE(YEAR(Funktion!$A$5),MONTH(1&amp;$A30),R$22),BD17=$AC$12),"U",R30)),"")</f>
        <v/>
      </c>
      <c r="BE30" s="141" t="str">
        <f ca="1">IF(AND($AD$5&lt;=DATE(YEAR(Funktion!$A$5),MONTH(1&amp;$A30),S$22),$AI$5&gt;=DATE(YEAR(Funktion!$A$5),MONTH(1&amp;$A30),S$22)),IF(AND(S30=$AC$12,$AD$9&lt;=DATE(YEAR(Funktion!$A$5),MONTH(1&amp;$A30),S$22),$AI$9&gt;=DATE(YEAR(Funktion!$A$5),MONTH(1&amp;$A30),S$22),SUM(COUNTIF($AN$8:$BR$16,$AC$12),COUNTIF($AN$17:BE17,$AC$12))&lt;=$AM$9),"U",IF(AND(S30=$AC$12,$AD$9&lt;=DATE(YEAR(Funktion!$A$5),MONTH(1&amp;$A30),S$22),$AI$9&gt;=DATE(YEAR(Funktion!$A$5),MONTH(1&amp;$A30),S$22),BE17=$AC$12),"U",S30)),"")</f>
        <v/>
      </c>
      <c r="BF30" s="141" t="str">
        <f ca="1">IF(AND($AD$5&lt;=DATE(YEAR(Funktion!$A$5),MONTH(1&amp;$A30),T$22),$AI$5&gt;=DATE(YEAR(Funktion!$A$5),MONTH(1&amp;$A30),T$22)),IF(AND(T30=$AC$12,$AD$9&lt;=DATE(YEAR(Funktion!$A$5),MONTH(1&amp;$A30),T$22),$AI$9&gt;=DATE(YEAR(Funktion!$A$5),MONTH(1&amp;$A30),T$22),SUM(COUNTIF($AN$8:$BR$16,$AC$12),COUNTIF($AN$17:BF17,$AC$12))&lt;=$AM$9),"U",IF(AND(T30=$AC$12,$AD$9&lt;=DATE(YEAR(Funktion!$A$5),MONTH(1&amp;$A30),T$22),$AI$9&gt;=DATE(YEAR(Funktion!$A$5),MONTH(1&amp;$A30),T$22),BF17=$AC$12),"U",T30)),"")</f>
        <v/>
      </c>
      <c r="BG30" s="141" t="str">
        <f ca="1">IF(AND($AD$5&lt;=DATE(YEAR(Funktion!$A$5),MONTH(1&amp;$A30),U$22),$AI$5&gt;=DATE(YEAR(Funktion!$A$5),MONTH(1&amp;$A30),U$22)),IF(AND(U30=$AC$12,$AD$9&lt;=DATE(YEAR(Funktion!$A$5),MONTH(1&amp;$A30),U$22),$AI$9&gt;=DATE(YEAR(Funktion!$A$5),MONTH(1&amp;$A30),U$22),SUM(COUNTIF($AN$8:$BR$16,$AC$12),COUNTIF($AN$17:BG17,$AC$12))&lt;=$AM$9),"U",IF(AND(U30=$AC$12,$AD$9&lt;=DATE(YEAR(Funktion!$A$5),MONTH(1&amp;$A30),U$22),$AI$9&gt;=DATE(YEAR(Funktion!$A$5),MONTH(1&amp;$A30),U$22),BG17=$AC$12),"U",U30)),"")</f>
        <v/>
      </c>
      <c r="BH30" s="141" t="str">
        <f ca="1">IF(AND($AD$5&lt;=DATE(YEAR(Funktion!$A$5),MONTH(1&amp;$A30),V$22),$AI$5&gt;=DATE(YEAR(Funktion!$A$5),MONTH(1&amp;$A30),V$22)),IF(AND(V30=$AC$12,$AD$9&lt;=DATE(YEAR(Funktion!$A$5),MONTH(1&amp;$A30),V$22),$AI$9&gt;=DATE(YEAR(Funktion!$A$5),MONTH(1&amp;$A30),V$22),SUM(COUNTIF($AN$8:$BR$16,$AC$12),COUNTIF($AN$17:BH17,$AC$12))&lt;=$AM$9),"U",IF(AND(V30=$AC$12,$AD$9&lt;=DATE(YEAR(Funktion!$A$5),MONTH(1&amp;$A30),V$22),$AI$9&gt;=DATE(YEAR(Funktion!$A$5),MONTH(1&amp;$A30),V$22),BH17=$AC$12),"U",V30)),"")</f>
        <v/>
      </c>
      <c r="BI30" s="141" t="str">
        <f ca="1">IF(AND($AD$5&lt;=DATE(YEAR(Funktion!$A$5),MONTH(1&amp;$A30),W$22),$AI$5&gt;=DATE(YEAR(Funktion!$A$5),MONTH(1&amp;$A30),W$22)),IF(AND(W30=$AC$12,$AD$9&lt;=DATE(YEAR(Funktion!$A$5),MONTH(1&amp;$A30),W$22),$AI$9&gt;=DATE(YEAR(Funktion!$A$5),MONTH(1&amp;$A30),W$22),SUM(COUNTIF($AN$8:$BR$16,$AC$12),COUNTIF($AN$17:BI17,$AC$12))&lt;=$AM$9),"U",IF(AND(W30=$AC$12,$AD$9&lt;=DATE(YEAR(Funktion!$A$5),MONTH(1&amp;$A30),W$22),$AI$9&gt;=DATE(YEAR(Funktion!$A$5),MONTH(1&amp;$A30),W$22),BI17=$AC$12),"U",W30)),"")</f>
        <v/>
      </c>
      <c r="BJ30" s="141" t="str">
        <f ca="1">IF(AND($AD$5&lt;=DATE(YEAR(Funktion!$A$5),MONTH(1&amp;$A30),X$22),$AI$5&gt;=DATE(YEAR(Funktion!$A$5),MONTH(1&amp;$A30),X$22)),IF(AND(X30=$AC$12,$AD$9&lt;=DATE(YEAR(Funktion!$A$5),MONTH(1&amp;$A30),X$22),$AI$9&gt;=DATE(YEAR(Funktion!$A$5),MONTH(1&amp;$A30),X$22),SUM(COUNTIF($AN$8:$BR$16,$AC$12),COUNTIF($AN$17:BJ17,$AC$12))&lt;=$AM$9),"U",IF(AND(X30=$AC$12,$AD$9&lt;=DATE(YEAR(Funktion!$A$5),MONTH(1&amp;$A30),X$22),$AI$9&gt;=DATE(YEAR(Funktion!$A$5),MONTH(1&amp;$A30),X$22),BJ17=$AC$12),"U",X30)),"")</f>
        <v/>
      </c>
      <c r="BK30" s="141" t="str">
        <f ca="1">IF(AND($AD$5&lt;=DATE(YEAR(Funktion!$A$5),MONTH(1&amp;$A30),Y$22),$AI$5&gt;=DATE(YEAR(Funktion!$A$5),MONTH(1&amp;$A30),Y$22)),IF(AND(Y30=$AC$12,$AD$9&lt;=DATE(YEAR(Funktion!$A$5),MONTH(1&amp;$A30),Y$22),$AI$9&gt;=DATE(YEAR(Funktion!$A$5),MONTH(1&amp;$A30),Y$22),SUM(COUNTIF($AN$8:$BR$16,$AC$12),COUNTIF($AN$17:BK17,$AC$12))&lt;=$AM$9),"U",IF(AND(Y30=$AC$12,$AD$9&lt;=DATE(YEAR(Funktion!$A$5),MONTH(1&amp;$A30),Y$22),$AI$9&gt;=DATE(YEAR(Funktion!$A$5),MONTH(1&amp;$A30),Y$22),BK17=$AC$12),"U",Y30)),"")</f>
        <v/>
      </c>
      <c r="BL30" s="141" t="str">
        <f ca="1">IF(AND($AD$5&lt;=DATE(YEAR(Funktion!$A$5),MONTH(1&amp;$A30),Z$22),$AI$5&gt;=DATE(YEAR(Funktion!$A$5),MONTH(1&amp;$A30),Z$22)),IF(AND(Z30=$AC$12,$AD$9&lt;=DATE(YEAR(Funktion!$A$5),MONTH(1&amp;$A30),Z$22),$AI$9&gt;=DATE(YEAR(Funktion!$A$5),MONTH(1&amp;$A30),Z$22),SUM(COUNTIF($AN$8:$BR$16,$AC$12),COUNTIF($AN$17:BL17,$AC$12))&lt;=$AM$9),"U",IF(AND(Z30=$AC$12,$AD$9&lt;=DATE(YEAR(Funktion!$A$5),MONTH(1&amp;$A30),Z$22),$AI$9&gt;=DATE(YEAR(Funktion!$A$5),MONTH(1&amp;$A30),Z$22),BL17=$AC$12),"U",Z30)),"")</f>
        <v/>
      </c>
      <c r="BM30" s="141" t="str">
        <f ca="1">IF(AND($AD$5&lt;=DATE(YEAR(Funktion!$A$5),MONTH(1&amp;$A30),AA$22),$AI$5&gt;=DATE(YEAR(Funktion!$A$5),MONTH(1&amp;$A30),AA$22)),IF(AND(AA30=$AC$12,$AD$9&lt;=DATE(YEAR(Funktion!$A$5),MONTH(1&amp;$A30),AA$22),$AI$9&gt;=DATE(YEAR(Funktion!$A$5),MONTH(1&amp;$A30),AA$22),SUM(COUNTIF($AN$8:$BR$16,$AC$12),COUNTIF($AN$17:BM17,$AC$12))&lt;=$AM$9),"U",IF(AND(AA30=$AC$12,$AD$9&lt;=DATE(YEAR(Funktion!$A$5),MONTH(1&amp;$A30),AA$22),$AI$9&gt;=DATE(YEAR(Funktion!$A$5),MONTH(1&amp;$A30),AA$22),BM17=$AC$12),"U",AA30)),"")</f>
        <v/>
      </c>
      <c r="BN30" s="141" t="str">
        <f ca="1">IF(AND($AD$5&lt;=DATE(YEAR(Funktion!$A$5),MONTH(1&amp;$A30),AB$22),$AI$5&gt;=DATE(YEAR(Funktion!$A$5),MONTH(1&amp;$A30),AB$22)),IF(AND(AB30=$AC$12,$AD$9&lt;=DATE(YEAR(Funktion!$A$5),MONTH(1&amp;$A30),AB$22),$AI$9&gt;=DATE(YEAR(Funktion!$A$5),MONTH(1&amp;$A30),AB$22),SUM(COUNTIF($AN$8:$BR$16,$AC$12),COUNTIF($AN$17:BN17,$AC$12))&lt;=$AM$9),"U",IF(AND(AB30=$AC$12,$AD$9&lt;=DATE(YEAR(Funktion!$A$5),MONTH(1&amp;$A30),AB$22),$AI$9&gt;=DATE(YEAR(Funktion!$A$5),MONTH(1&amp;$A30),AB$22),BN17=$AC$12),"U",AB30)),"")</f>
        <v/>
      </c>
      <c r="BO30" s="141" t="str">
        <f ca="1">IF(AND($AD$5&lt;=DATE(YEAR(Funktion!$A$5),MONTH(1&amp;$A30),AC$22),$AI$5&gt;=DATE(YEAR(Funktion!$A$5),MONTH(1&amp;$A30),AC$22)),IF(AND(AC30=$AC$12,$AD$9&lt;=DATE(YEAR(Funktion!$A$5),MONTH(1&amp;$A30),AC$22),$AI$9&gt;=DATE(YEAR(Funktion!$A$5),MONTH(1&amp;$A30),AC$22),SUM(COUNTIF($AN$8:$BR$16,$AC$12),COUNTIF($AN$17:BO17,$AC$12))&lt;=$AM$9),"U",IF(AND(AC30=$AC$12,$AD$9&lt;=DATE(YEAR(Funktion!$A$5),MONTH(1&amp;$A30),AC$22),$AI$9&gt;=DATE(YEAR(Funktion!$A$5),MONTH(1&amp;$A30),AC$22),BO17=$AC$12),"U",AC30)),"")</f>
        <v/>
      </c>
      <c r="BP30" s="141" t="str">
        <f ca="1">IF(AND($AD$5&lt;=DATE(YEAR(Funktion!$A$5),MONTH(1&amp;$A30),AD$22),$AI$5&gt;=DATE(YEAR(Funktion!$A$5),MONTH(1&amp;$A30),AD$22)),IF(AND(AD30=$AC$12,$AD$9&lt;=DATE(YEAR(Funktion!$A$5),MONTH(1&amp;$A30),AD$22),$AI$9&gt;=DATE(YEAR(Funktion!$A$5),MONTH(1&amp;$A30),AD$22),SUM(COUNTIF($AN$8:$BR$16,$AC$12),COUNTIF($AN$17:BP17,$AC$12))&lt;=$AM$9),"U",IF(AND(AD30=$AC$12,$AD$9&lt;=DATE(YEAR(Funktion!$A$5),MONTH(1&amp;$A30),AD$22),$AI$9&gt;=DATE(YEAR(Funktion!$A$5),MONTH(1&amp;$A30),AD$22),BP17=$AC$12),"U",AD30)),"")</f>
        <v/>
      </c>
      <c r="BQ30" s="141" t="str">
        <f ca="1">IF(AND($AD$5&lt;=DATE(YEAR(Funktion!$A$5),MONTH(1&amp;$A30),AE$22),$AI$5&gt;=DATE(YEAR(Funktion!$A$5),MONTH(1&amp;$A30),AE$22)),IF(AND(AE30=$AC$12,$AD$9&lt;=DATE(YEAR(Funktion!$A$5),MONTH(1&amp;$A30),AE$22),$AI$9&gt;=DATE(YEAR(Funktion!$A$5),MONTH(1&amp;$A30),AE$22),SUM(COUNTIF($AN$8:$BR$16,$AC$12),COUNTIF($AN$17:BQ17,$AC$12))&lt;=$AM$9),"U",IF(AND(AE30=$AC$12,$AD$9&lt;=DATE(YEAR(Funktion!$A$5),MONTH(1&amp;$A30),AE$22),$AI$9&gt;=DATE(YEAR(Funktion!$A$5),MONTH(1&amp;$A30),AE$22),BQ17=$AC$12),"U",AE30)),"")</f>
        <v/>
      </c>
      <c r="BR30" s="141" t="str">
        <f ca="1">IF(AND($AD$5&lt;=DATE(YEAR(Funktion!$A$5),MONTH(1&amp;$A30),AF$22),$AI$5&gt;=DATE(YEAR(Funktion!$A$5),MONTH(1&amp;$A30),AF$22)),IF(AND(AF30=$AC$12,$AD$9&lt;=DATE(YEAR(Funktion!$A$5),MONTH(1&amp;$A30),AF$22),$AI$9&gt;=DATE(YEAR(Funktion!$A$5),MONTH(1&amp;$A30),AF$22),SUM(COUNTIF($AN$8:$BR$16,$AC$12),COUNTIF($AN$17:BR17,$AC$12))&lt;=$AM$9),"U",IF(AND(AF30=$AC$12,$AD$9&lt;=DATE(YEAR(Funktion!$A$5),MONTH(1&amp;$A30),AF$22),$AI$9&gt;=DATE(YEAR(Funktion!$A$5),MONTH(1&amp;$A30),AF$22),BR17=$AC$12),"U",AF30)),"")</f>
        <v/>
      </c>
    </row>
    <row r="31" spans="1:71" ht="14.1" customHeight="1" x14ac:dyDescent="0.2">
      <c r="A31" s="9" t="s">
        <v>5</v>
      </c>
      <c r="B31" s="119"/>
      <c r="C31" s="142" t="s">
        <v>87</v>
      </c>
      <c r="D31" s="142" t="s">
        <v>88</v>
      </c>
      <c r="E31" s="119"/>
      <c r="F31" s="119"/>
      <c r="G31" s="119"/>
      <c r="H31" s="119"/>
      <c r="I31" s="119"/>
      <c r="J31" s="142" t="s">
        <v>87</v>
      </c>
      <c r="K31" s="142" t="s">
        <v>88</v>
      </c>
      <c r="L31" s="119"/>
      <c r="M31" s="119"/>
      <c r="N31" s="119"/>
      <c r="O31" s="119"/>
      <c r="P31" s="119"/>
      <c r="Q31" s="142" t="s">
        <v>87</v>
      </c>
      <c r="R31" s="142" t="s">
        <v>88</v>
      </c>
      <c r="S31" s="119"/>
      <c r="T31" s="119"/>
      <c r="U31" s="119"/>
      <c r="V31" s="119"/>
      <c r="W31" s="119"/>
      <c r="X31" s="142" t="s">
        <v>87</v>
      </c>
      <c r="Y31" s="142" t="s">
        <v>88</v>
      </c>
      <c r="Z31" s="119"/>
      <c r="AA31" s="119"/>
      <c r="AB31" s="119"/>
      <c r="AC31" s="119"/>
      <c r="AD31" s="119"/>
      <c r="AE31" s="142" t="s">
        <v>87</v>
      </c>
      <c r="AF31" s="143" t="s">
        <v>90</v>
      </c>
      <c r="AG31" s="126">
        <f t="shared" ca="1" si="12"/>
        <v>0</v>
      </c>
      <c r="AH31" s="127">
        <f t="shared" ca="1" si="12"/>
        <v>0</v>
      </c>
      <c r="AI31" s="127">
        <f t="shared" ca="1" si="9"/>
        <v>0</v>
      </c>
      <c r="AJ31" s="127">
        <f t="shared" ca="1" si="9"/>
        <v>0</v>
      </c>
      <c r="AK31" s="128">
        <f t="shared" ca="1" si="9"/>
        <v>0</v>
      </c>
      <c r="AL31" s="128">
        <f t="shared" ca="1" si="9"/>
        <v>0</v>
      </c>
      <c r="AM31" s="10" t="str">
        <f t="shared" si="11"/>
        <v/>
      </c>
      <c r="AN31" s="141" t="str">
        <f ca="1">IF(AND($AD$5&lt;=DATE(YEAR(Funktion!$A$5),MONTH(1&amp;$A31),B$22),$AI$5&gt;=DATE(YEAR(Funktion!$A$5),MONTH(1&amp;$A31),B$22)),IF(AND(B31=$AC$12,$AD$9&lt;=DATE(YEAR(Funktion!$A$5),MONTH(1&amp;$A31),B$22),$AI$9&gt;=DATE(YEAR(Funktion!$A$5),MONTH(1&amp;$A31),B$22),SUM(COUNTIF($AN$8:$BR$17,$AC$12),COUNTIF($AN$18:AN18,$AC$12))&lt;=$AM$9),"U",IF(AND(B31=$AC$12,$AD$9&lt;=DATE(YEAR(Funktion!$A$5),MONTH(1&amp;$A31),B$22),$AI$9&gt;=DATE(YEAR(Funktion!$A$5),MONTH(1&amp;$A31),B$22),AN18=$AC$12),"U",B31)),"")</f>
        <v/>
      </c>
      <c r="AO31" s="141" t="str">
        <f ca="1">IF(AND($AD$5&lt;=DATE(YEAR(Funktion!$A$5),MONTH(1&amp;$A31),C$22),$AI$5&gt;=DATE(YEAR(Funktion!$A$5),MONTH(1&amp;$A31),C$22)),IF(AND(C31=$AC$12,$AD$9&lt;=DATE(YEAR(Funktion!$A$5),MONTH(1&amp;$A31),C$22),$AI$9&gt;=DATE(YEAR(Funktion!$A$5),MONTH(1&amp;$A31),C$22),SUM(COUNTIF($AN$8:$BR$17,$AC$12),COUNTIF($AN$18:AO18,$AC$12))&lt;=$AM$9),"U",IF(AND(C31=$AC$12,$AD$9&lt;=DATE(YEAR(Funktion!$A$5),MONTH(1&amp;$A31),C$22),$AI$9&gt;=DATE(YEAR(Funktion!$A$5),MONTH(1&amp;$A31),C$22),AO18=$AC$12),"U",C31)),"")</f>
        <v/>
      </c>
      <c r="AP31" s="141" t="str">
        <f ca="1">IF(AND($AD$5&lt;=DATE(YEAR(Funktion!$A$5),MONTH(1&amp;$A31),D$22),$AI$5&gt;=DATE(YEAR(Funktion!$A$5),MONTH(1&amp;$A31),D$22)),IF(AND(D31=$AC$12,$AD$9&lt;=DATE(YEAR(Funktion!$A$5),MONTH(1&amp;$A31),D$22),$AI$9&gt;=DATE(YEAR(Funktion!$A$5),MONTH(1&amp;$A31),D$22),SUM(COUNTIF($AN$8:$BR$17,$AC$12),COUNTIF($AN$18:AP18,$AC$12))&lt;=$AM$9),"U",IF(AND(D31=$AC$12,$AD$9&lt;=DATE(YEAR(Funktion!$A$5),MONTH(1&amp;$A31),D$22),$AI$9&gt;=DATE(YEAR(Funktion!$A$5),MONTH(1&amp;$A31),D$22),AP18=$AC$12),"U",D31)),"")</f>
        <v/>
      </c>
      <c r="AQ31" s="141" t="str">
        <f ca="1">IF(AND($AD$5&lt;=DATE(YEAR(Funktion!$A$5),MONTH(1&amp;$A31),E$22),$AI$5&gt;=DATE(YEAR(Funktion!$A$5),MONTH(1&amp;$A31),E$22)),IF(AND(E31=$AC$12,$AD$9&lt;=DATE(YEAR(Funktion!$A$5),MONTH(1&amp;$A31),E$22),$AI$9&gt;=DATE(YEAR(Funktion!$A$5),MONTH(1&amp;$A31),E$22),SUM(COUNTIF($AN$8:$BR$17,$AC$12),COUNTIF($AN$18:AQ18,$AC$12))&lt;=$AM$9),"U",IF(AND(E31=$AC$12,$AD$9&lt;=DATE(YEAR(Funktion!$A$5),MONTH(1&amp;$A31),E$22),$AI$9&gt;=DATE(YEAR(Funktion!$A$5),MONTH(1&amp;$A31),E$22),AQ18=$AC$12),"U",E31)),"")</f>
        <v/>
      </c>
      <c r="AR31" s="141" t="str">
        <f ca="1">IF(AND($AD$5&lt;=DATE(YEAR(Funktion!$A$5),MONTH(1&amp;$A31),F$22),$AI$5&gt;=DATE(YEAR(Funktion!$A$5),MONTH(1&amp;$A31),F$22)),IF(AND(F31=$AC$12,$AD$9&lt;=DATE(YEAR(Funktion!$A$5),MONTH(1&amp;$A31),F$22),$AI$9&gt;=DATE(YEAR(Funktion!$A$5),MONTH(1&amp;$A31),F$22),SUM(COUNTIF($AN$8:$BR$17,$AC$12),COUNTIF($AN$18:AR18,$AC$12))&lt;=$AM$9),"U",IF(AND(F31=$AC$12,$AD$9&lt;=DATE(YEAR(Funktion!$A$5),MONTH(1&amp;$A31),F$22),$AI$9&gt;=DATE(YEAR(Funktion!$A$5),MONTH(1&amp;$A31),F$22),AR18=$AC$12),"U",F31)),"")</f>
        <v/>
      </c>
      <c r="AS31" s="141" t="str">
        <f ca="1">IF(AND($AD$5&lt;=DATE(YEAR(Funktion!$A$5),MONTH(1&amp;$A31),G$22),$AI$5&gt;=DATE(YEAR(Funktion!$A$5),MONTH(1&amp;$A31),G$22)),IF(AND(G31=$AC$12,$AD$9&lt;=DATE(YEAR(Funktion!$A$5),MONTH(1&amp;$A31),G$22),$AI$9&gt;=DATE(YEAR(Funktion!$A$5),MONTH(1&amp;$A31),G$22),SUM(COUNTIF($AN$8:$BR$17,$AC$12),COUNTIF($AN$18:AS18,$AC$12))&lt;=$AM$9),"U",IF(AND(G31=$AC$12,$AD$9&lt;=DATE(YEAR(Funktion!$A$5),MONTH(1&amp;$A31),G$22),$AI$9&gt;=DATE(YEAR(Funktion!$A$5),MONTH(1&amp;$A31),G$22),AS18=$AC$12),"U",G31)),"")</f>
        <v/>
      </c>
      <c r="AT31" s="141" t="str">
        <f ca="1">IF(AND($AD$5&lt;=DATE(YEAR(Funktion!$A$5),MONTH(1&amp;$A31),H$22),$AI$5&gt;=DATE(YEAR(Funktion!$A$5),MONTH(1&amp;$A31),H$22)),IF(AND(H31=$AC$12,$AD$9&lt;=DATE(YEAR(Funktion!$A$5),MONTH(1&amp;$A31),H$22),$AI$9&gt;=DATE(YEAR(Funktion!$A$5),MONTH(1&amp;$A31),H$22),SUM(COUNTIF($AN$8:$BR$17,$AC$12),COUNTIF($AN$18:AT18,$AC$12))&lt;=$AM$9),"U",IF(AND(H31=$AC$12,$AD$9&lt;=DATE(YEAR(Funktion!$A$5),MONTH(1&amp;$A31),H$22),$AI$9&gt;=DATE(YEAR(Funktion!$A$5),MONTH(1&amp;$A31),H$22),AT18=$AC$12),"U",H31)),"")</f>
        <v/>
      </c>
      <c r="AU31" s="141" t="str">
        <f ca="1">IF(AND($AD$5&lt;=DATE(YEAR(Funktion!$A$5),MONTH(1&amp;$A31),I$22),$AI$5&gt;=DATE(YEAR(Funktion!$A$5),MONTH(1&amp;$A31),I$22)),IF(AND(I31=$AC$12,$AD$9&lt;=DATE(YEAR(Funktion!$A$5),MONTH(1&amp;$A31),I$22),$AI$9&gt;=DATE(YEAR(Funktion!$A$5),MONTH(1&amp;$A31),I$22),SUM(COUNTIF($AN$8:$BR$17,$AC$12),COUNTIF($AN$18:AU18,$AC$12))&lt;=$AM$9),"U",IF(AND(I31=$AC$12,$AD$9&lt;=DATE(YEAR(Funktion!$A$5),MONTH(1&amp;$A31),I$22),$AI$9&gt;=DATE(YEAR(Funktion!$A$5),MONTH(1&amp;$A31),I$22),AU18=$AC$12),"U",I31)),"")</f>
        <v/>
      </c>
      <c r="AV31" s="141" t="str">
        <f ca="1">IF(AND($AD$5&lt;=DATE(YEAR(Funktion!$A$5),MONTH(1&amp;$A31),J$22),$AI$5&gt;=DATE(YEAR(Funktion!$A$5),MONTH(1&amp;$A31),J$22)),IF(AND(J31=$AC$12,$AD$9&lt;=DATE(YEAR(Funktion!$A$5),MONTH(1&amp;$A31),J$22),$AI$9&gt;=DATE(YEAR(Funktion!$A$5),MONTH(1&amp;$A31),J$22),SUM(COUNTIF($AN$8:$BR$17,$AC$12),COUNTIF($AN$18:AV18,$AC$12))&lt;=$AM$9),"U",IF(AND(J31=$AC$12,$AD$9&lt;=DATE(YEAR(Funktion!$A$5),MONTH(1&amp;$A31),J$22),$AI$9&gt;=DATE(YEAR(Funktion!$A$5),MONTH(1&amp;$A31),J$22),AV18=$AC$12),"U",J31)),"")</f>
        <v/>
      </c>
      <c r="AW31" s="141" t="str">
        <f ca="1">IF(AND($AD$5&lt;=DATE(YEAR(Funktion!$A$5),MONTH(1&amp;$A31),K$22),$AI$5&gt;=DATE(YEAR(Funktion!$A$5),MONTH(1&amp;$A31),K$22)),IF(AND(K31=$AC$12,$AD$9&lt;=DATE(YEAR(Funktion!$A$5),MONTH(1&amp;$A31),K$22),$AI$9&gt;=DATE(YEAR(Funktion!$A$5),MONTH(1&amp;$A31),K$22),SUM(COUNTIF($AN$8:$BR$17,$AC$12),COUNTIF($AN$18:AW18,$AC$12))&lt;=$AM$9),"U",IF(AND(K31=$AC$12,$AD$9&lt;=DATE(YEAR(Funktion!$A$5),MONTH(1&amp;$A31),K$22),$AI$9&gt;=DATE(YEAR(Funktion!$A$5),MONTH(1&amp;$A31),K$22),AW18=$AC$12),"U",K31)),"")</f>
        <v/>
      </c>
      <c r="AX31" s="141" t="str">
        <f ca="1">IF(AND($AD$5&lt;=DATE(YEAR(Funktion!$A$5),MONTH(1&amp;$A31),L$22),$AI$5&gt;=DATE(YEAR(Funktion!$A$5),MONTH(1&amp;$A31),L$22)),IF(AND(L31=$AC$12,$AD$9&lt;=DATE(YEAR(Funktion!$A$5),MONTH(1&amp;$A31),L$22),$AI$9&gt;=DATE(YEAR(Funktion!$A$5),MONTH(1&amp;$A31),L$22),SUM(COUNTIF($AN$8:$BR$17,$AC$12),COUNTIF($AN$18:AX18,$AC$12))&lt;=$AM$9),"U",IF(AND(L31=$AC$12,$AD$9&lt;=DATE(YEAR(Funktion!$A$5),MONTH(1&amp;$A31),L$22),$AI$9&gt;=DATE(YEAR(Funktion!$A$5),MONTH(1&amp;$A31),L$22),AX18=$AC$12),"U",L31)),"")</f>
        <v/>
      </c>
      <c r="AY31" s="141" t="str">
        <f ca="1">IF(AND($AD$5&lt;=DATE(YEAR(Funktion!$A$5),MONTH(1&amp;$A31),M$22),$AI$5&gt;=DATE(YEAR(Funktion!$A$5),MONTH(1&amp;$A31),M$22)),IF(AND(M31=$AC$12,$AD$9&lt;=DATE(YEAR(Funktion!$A$5),MONTH(1&amp;$A31),M$22),$AI$9&gt;=DATE(YEAR(Funktion!$A$5),MONTH(1&amp;$A31),M$22),SUM(COUNTIF($AN$8:$BR$17,$AC$12),COUNTIF($AN$18:AY18,$AC$12))&lt;=$AM$9),"U",IF(AND(M31=$AC$12,$AD$9&lt;=DATE(YEAR(Funktion!$A$5),MONTH(1&amp;$A31),M$22),$AI$9&gt;=DATE(YEAR(Funktion!$A$5),MONTH(1&amp;$A31),M$22),AY18=$AC$12),"U",M31)),"")</f>
        <v/>
      </c>
      <c r="AZ31" s="141" t="str">
        <f ca="1">IF(AND($AD$5&lt;=DATE(YEAR(Funktion!$A$5),MONTH(1&amp;$A31),N$22),$AI$5&gt;=DATE(YEAR(Funktion!$A$5),MONTH(1&amp;$A31),N$22)),IF(AND(N31=$AC$12,$AD$9&lt;=DATE(YEAR(Funktion!$A$5),MONTH(1&amp;$A31),N$22),$AI$9&gt;=DATE(YEAR(Funktion!$A$5),MONTH(1&amp;$A31),N$22),SUM(COUNTIF($AN$8:$BR$17,$AC$12),COUNTIF($AN$18:AZ18,$AC$12))&lt;=$AM$9),"U",IF(AND(N31=$AC$12,$AD$9&lt;=DATE(YEAR(Funktion!$A$5),MONTH(1&amp;$A31),N$22),$AI$9&gt;=DATE(YEAR(Funktion!$A$5),MONTH(1&amp;$A31),N$22),AZ18=$AC$12),"U",N31)),"")</f>
        <v/>
      </c>
      <c r="BA31" s="141" t="str">
        <f ca="1">IF(AND($AD$5&lt;=DATE(YEAR(Funktion!$A$5),MONTH(1&amp;$A31),O$22),$AI$5&gt;=DATE(YEAR(Funktion!$A$5),MONTH(1&amp;$A31),O$22)),IF(AND(O31=$AC$12,$AD$9&lt;=DATE(YEAR(Funktion!$A$5),MONTH(1&amp;$A31),O$22),$AI$9&gt;=DATE(YEAR(Funktion!$A$5),MONTH(1&amp;$A31),O$22),SUM(COUNTIF($AN$8:$BR$17,$AC$12),COUNTIF($AN$18:BA18,$AC$12))&lt;=$AM$9),"U",IF(AND(O31=$AC$12,$AD$9&lt;=DATE(YEAR(Funktion!$A$5),MONTH(1&amp;$A31),O$22),$AI$9&gt;=DATE(YEAR(Funktion!$A$5),MONTH(1&amp;$A31),O$22),BA18=$AC$12),"U",O31)),"")</f>
        <v/>
      </c>
      <c r="BB31" s="141" t="str">
        <f ca="1">IF(AND($AD$5&lt;=DATE(YEAR(Funktion!$A$5),MONTH(1&amp;$A31),P$22),$AI$5&gt;=DATE(YEAR(Funktion!$A$5),MONTH(1&amp;$A31),P$22)),IF(AND(P31=$AC$12,$AD$9&lt;=DATE(YEAR(Funktion!$A$5),MONTH(1&amp;$A31),P$22),$AI$9&gt;=DATE(YEAR(Funktion!$A$5),MONTH(1&amp;$A31),P$22),SUM(COUNTIF($AN$8:$BR$17,$AC$12),COUNTIF($AN$18:BB18,$AC$12))&lt;=$AM$9),"U",IF(AND(P31=$AC$12,$AD$9&lt;=DATE(YEAR(Funktion!$A$5),MONTH(1&amp;$A31),P$22),$AI$9&gt;=DATE(YEAR(Funktion!$A$5),MONTH(1&amp;$A31),P$22),BB18=$AC$12),"U",P31)),"")</f>
        <v/>
      </c>
      <c r="BC31" s="141" t="str">
        <f ca="1">IF(AND($AD$5&lt;=DATE(YEAR(Funktion!$A$5),MONTH(1&amp;$A31),Q$22),$AI$5&gt;=DATE(YEAR(Funktion!$A$5),MONTH(1&amp;$A31),Q$22)),IF(AND(Q31=$AC$12,$AD$9&lt;=DATE(YEAR(Funktion!$A$5),MONTH(1&amp;$A31),Q$22),$AI$9&gt;=DATE(YEAR(Funktion!$A$5),MONTH(1&amp;$A31),Q$22),SUM(COUNTIF($AN$8:$BR$17,$AC$12),COUNTIF($AN$18:BC18,$AC$12))&lt;=$AM$9),"U",IF(AND(Q31=$AC$12,$AD$9&lt;=DATE(YEAR(Funktion!$A$5),MONTH(1&amp;$A31),Q$22),$AI$9&gt;=DATE(YEAR(Funktion!$A$5),MONTH(1&amp;$A31),Q$22),BC18=$AC$12),"U",Q31)),"")</f>
        <v/>
      </c>
      <c r="BD31" s="141" t="str">
        <f ca="1">IF(AND($AD$5&lt;=DATE(YEAR(Funktion!$A$5),MONTH(1&amp;$A31),R$22),$AI$5&gt;=DATE(YEAR(Funktion!$A$5),MONTH(1&amp;$A31),R$22)),IF(AND(R31=$AC$12,$AD$9&lt;=DATE(YEAR(Funktion!$A$5),MONTH(1&amp;$A31),R$22),$AI$9&gt;=DATE(YEAR(Funktion!$A$5),MONTH(1&amp;$A31),R$22),SUM(COUNTIF($AN$8:$BR$17,$AC$12),COUNTIF($AN$18:BD18,$AC$12))&lt;=$AM$9),"U",IF(AND(R31=$AC$12,$AD$9&lt;=DATE(YEAR(Funktion!$A$5),MONTH(1&amp;$A31),R$22),$AI$9&gt;=DATE(YEAR(Funktion!$A$5),MONTH(1&amp;$A31),R$22),BD18=$AC$12),"U",R31)),"")</f>
        <v/>
      </c>
      <c r="BE31" s="141" t="str">
        <f ca="1">IF(AND($AD$5&lt;=DATE(YEAR(Funktion!$A$5),MONTH(1&amp;$A31),S$22),$AI$5&gt;=DATE(YEAR(Funktion!$A$5),MONTH(1&amp;$A31),S$22)),IF(AND(S31=$AC$12,$AD$9&lt;=DATE(YEAR(Funktion!$A$5),MONTH(1&amp;$A31),S$22),$AI$9&gt;=DATE(YEAR(Funktion!$A$5),MONTH(1&amp;$A31),S$22),SUM(COUNTIF($AN$8:$BR$17,$AC$12),COUNTIF($AN$18:BE18,$AC$12))&lt;=$AM$9),"U",IF(AND(S31=$AC$12,$AD$9&lt;=DATE(YEAR(Funktion!$A$5),MONTH(1&amp;$A31),S$22),$AI$9&gt;=DATE(YEAR(Funktion!$A$5),MONTH(1&amp;$A31),S$22),BE18=$AC$12),"U",S31)),"")</f>
        <v/>
      </c>
      <c r="BF31" s="141" t="str">
        <f ca="1">IF(AND($AD$5&lt;=DATE(YEAR(Funktion!$A$5),MONTH(1&amp;$A31),T$22),$AI$5&gt;=DATE(YEAR(Funktion!$A$5),MONTH(1&amp;$A31),T$22)),IF(AND(T31=$AC$12,$AD$9&lt;=DATE(YEAR(Funktion!$A$5),MONTH(1&amp;$A31),T$22),$AI$9&gt;=DATE(YEAR(Funktion!$A$5),MONTH(1&amp;$A31),T$22),SUM(COUNTIF($AN$8:$BR$17,$AC$12),COUNTIF($AN$18:BF18,$AC$12))&lt;=$AM$9),"U",IF(AND(T31=$AC$12,$AD$9&lt;=DATE(YEAR(Funktion!$A$5),MONTH(1&amp;$A31),T$22),$AI$9&gt;=DATE(YEAR(Funktion!$A$5),MONTH(1&amp;$A31),T$22),BF18=$AC$12),"U",T31)),"")</f>
        <v/>
      </c>
      <c r="BG31" s="141" t="str">
        <f ca="1">IF(AND($AD$5&lt;=DATE(YEAR(Funktion!$A$5),MONTH(1&amp;$A31),U$22),$AI$5&gt;=DATE(YEAR(Funktion!$A$5),MONTH(1&amp;$A31),U$22)),IF(AND(U31=$AC$12,$AD$9&lt;=DATE(YEAR(Funktion!$A$5),MONTH(1&amp;$A31),U$22),$AI$9&gt;=DATE(YEAR(Funktion!$A$5),MONTH(1&amp;$A31),U$22),SUM(COUNTIF($AN$8:$BR$17,$AC$12),COUNTIF($AN$18:BG18,$AC$12))&lt;=$AM$9),"U",IF(AND(U31=$AC$12,$AD$9&lt;=DATE(YEAR(Funktion!$A$5),MONTH(1&amp;$A31),U$22),$AI$9&gt;=DATE(YEAR(Funktion!$A$5),MONTH(1&amp;$A31),U$22),BG18=$AC$12),"U",U31)),"")</f>
        <v/>
      </c>
      <c r="BH31" s="141" t="str">
        <f ca="1">IF(AND($AD$5&lt;=DATE(YEAR(Funktion!$A$5),MONTH(1&amp;$A31),V$22),$AI$5&gt;=DATE(YEAR(Funktion!$A$5),MONTH(1&amp;$A31),V$22)),IF(AND(V31=$AC$12,$AD$9&lt;=DATE(YEAR(Funktion!$A$5),MONTH(1&amp;$A31),V$22),$AI$9&gt;=DATE(YEAR(Funktion!$A$5),MONTH(1&amp;$A31),V$22),SUM(COUNTIF($AN$8:$BR$17,$AC$12),COUNTIF($AN$18:BH18,$AC$12))&lt;=$AM$9),"U",IF(AND(V31=$AC$12,$AD$9&lt;=DATE(YEAR(Funktion!$A$5),MONTH(1&amp;$A31),V$22),$AI$9&gt;=DATE(YEAR(Funktion!$A$5),MONTH(1&amp;$A31),V$22),BH18=$AC$12),"U",V31)),"")</f>
        <v/>
      </c>
      <c r="BI31" s="141" t="str">
        <f ca="1">IF(AND($AD$5&lt;=DATE(YEAR(Funktion!$A$5),MONTH(1&amp;$A31),W$22),$AI$5&gt;=DATE(YEAR(Funktion!$A$5),MONTH(1&amp;$A31),W$22)),IF(AND(W31=$AC$12,$AD$9&lt;=DATE(YEAR(Funktion!$A$5),MONTH(1&amp;$A31),W$22),$AI$9&gt;=DATE(YEAR(Funktion!$A$5),MONTH(1&amp;$A31),W$22),SUM(COUNTIF($AN$8:$BR$17,$AC$12),COUNTIF($AN$18:BI18,$AC$12))&lt;=$AM$9),"U",IF(AND(W31=$AC$12,$AD$9&lt;=DATE(YEAR(Funktion!$A$5),MONTH(1&amp;$A31),W$22),$AI$9&gt;=DATE(YEAR(Funktion!$A$5),MONTH(1&amp;$A31),W$22),BI18=$AC$12),"U",W31)),"")</f>
        <v/>
      </c>
      <c r="BJ31" s="141" t="str">
        <f ca="1">IF(AND($AD$5&lt;=DATE(YEAR(Funktion!$A$5),MONTH(1&amp;$A31),X$22),$AI$5&gt;=DATE(YEAR(Funktion!$A$5),MONTH(1&amp;$A31),X$22)),IF(AND(X31=$AC$12,$AD$9&lt;=DATE(YEAR(Funktion!$A$5),MONTH(1&amp;$A31),X$22),$AI$9&gt;=DATE(YEAR(Funktion!$A$5),MONTH(1&amp;$A31),X$22),SUM(COUNTIF($AN$8:$BR$17,$AC$12),COUNTIF($AN$18:BJ18,$AC$12))&lt;=$AM$9),"U",IF(AND(X31=$AC$12,$AD$9&lt;=DATE(YEAR(Funktion!$A$5),MONTH(1&amp;$A31),X$22),$AI$9&gt;=DATE(YEAR(Funktion!$A$5),MONTH(1&amp;$A31),X$22),BJ18=$AC$12),"U",X31)),"")</f>
        <v/>
      </c>
      <c r="BK31" s="141" t="str">
        <f ca="1">IF(AND($AD$5&lt;=DATE(YEAR(Funktion!$A$5),MONTH(1&amp;$A31),Y$22),$AI$5&gt;=DATE(YEAR(Funktion!$A$5),MONTH(1&amp;$A31),Y$22)),IF(AND(Y31=$AC$12,$AD$9&lt;=DATE(YEAR(Funktion!$A$5),MONTH(1&amp;$A31),Y$22),$AI$9&gt;=DATE(YEAR(Funktion!$A$5),MONTH(1&amp;$A31),Y$22),SUM(COUNTIF($AN$8:$BR$17,$AC$12),COUNTIF($AN$18:BK18,$AC$12))&lt;=$AM$9),"U",IF(AND(Y31=$AC$12,$AD$9&lt;=DATE(YEAR(Funktion!$A$5),MONTH(1&amp;$A31),Y$22),$AI$9&gt;=DATE(YEAR(Funktion!$A$5),MONTH(1&amp;$A31),Y$22),BK18=$AC$12),"U",Y31)),"")</f>
        <v/>
      </c>
      <c r="BL31" s="141" t="str">
        <f ca="1">IF(AND($AD$5&lt;=DATE(YEAR(Funktion!$A$5),MONTH(1&amp;$A31),Z$22),$AI$5&gt;=DATE(YEAR(Funktion!$A$5),MONTH(1&amp;$A31),Z$22)),IF(AND(Z31=$AC$12,$AD$9&lt;=DATE(YEAR(Funktion!$A$5),MONTH(1&amp;$A31),Z$22),$AI$9&gt;=DATE(YEAR(Funktion!$A$5),MONTH(1&amp;$A31),Z$22),SUM(COUNTIF($AN$8:$BR$17,$AC$12),COUNTIF($AN$18:BL18,$AC$12))&lt;=$AM$9),"U",IF(AND(Z31=$AC$12,$AD$9&lt;=DATE(YEAR(Funktion!$A$5),MONTH(1&amp;$A31),Z$22),$AI$9&gt;=DATE(YEAR(Funktion!$A$5),MONTH(1&amp;$A31),Z$22),BL18=$AC$12),"U",Z31)),"")</f>
        <v/>
      </c>
      <c r="BM31" s="141" t="str">
        <f ca="1">IF(AND($AD$5&lt;=DATE(YEAR(Funktion!$A$5),MONTH(1&amp;$A31),AA$22),$AI$5&gt;=DATE(YEAR(Funktion!$A$5),MONTH(1&amp;$A31),AA$22)),IF(AND(AA31=$AC$12,$AD$9&lt;=DATE(YEAR(Funktion!$A$5),MONTH(1&amp;$A31),AA$22),$AI$9&gt;=DATE(YEAR(Funktion!$A$5),MONTH(1&amp;$A31),AA$22),SUM(COUNTIF($AN$8:$BR$17,$AC$12),COUNTIF($AN$18:BM18,$AC$12))&lt;=$AM$9),"U",IF(AND(AA31=$AC$12,$AD$9&lt;=DATE(YEAR(Funktion!$A$5),MONTH(1&amp;$A31),AA$22),$AI$9&gt;=DATE(YEAR(Funktion!$A$5),MONTH(1&amp;$A31),AA$22),BM18=$AC$12),"U",AA31)),"")</f>
        <v/>
      </c>
      <c r="BN31" s="141" t="str">
        <f ca="1">IF(AND($AD$5&lt;=DATE(YEAR(Funktion!$A$5),MONTH(1&amp;$A31),AB$22),$AI$5&gt;=DATE(YEAR(Funktion!$A$5),MONTH(1&amp;$A31),AB$22)),IF(AND(AB31=$AC$12,$AD$9&lt;=DATE(YEAR(Funktion!$A$5),MONTH(1&amp;$A31),AB$22),$AI$9&gt;=DATE(YEAR(Funktion!$A$5),MONTH(1&amp;$A31),AB$22),SUM(COUNTIF($AN$8:$BR$17,$AC$12),COUNTIF($AN$18:BN18,$AC$12))&lt;=$AM$9),"U",IF(AND(AB31=$AC$12,$AD$9&lt;=DATE(YEAR(Funktion!$A$5),MONTH(1&amp;$A31),AB$22),$AI$9&gt;=DATE(YEAR(Funktion!$A$5),MONTH(1&amp;$A31),AB$22),BN18=$AC$12),"U",AB31)),"")</f>
        <v/>
      </c>
      <c r="BO31" s="141" t="str">
        <f ca="1">IF(AND($AD$5&lt;=DATE(YEAR(Funktion!$A$5),MONTH(1&amp;$A31),AC$22),$AI$5&gt;=DATE(YEAR(Funktion!$A$5),MONTH(1&amp;$A31),AC$22)),IF(AND(AC31=$AC$12,$AD$9&lt;=DATE(YEAR(Funktion!$A$5),MONTH(1&amp;$A31),AC$22),$AI$9&gt;=DATE(YEAR(Funktion!$A$5),MONTH(1&amp;$A31),AC$22),SUM(COUNTIF($AN$8:$BR$17,$AC$12),COUNTIF($AN$18:BO18,$AC$12))&lt;=$AM$9),"U",IF(AND(AC31=$AC$12,$AD$9&lt;=DATE(YEAR(Funktion!$A$5),MONTH(1&amp;$A31),AC$22),$AI$9&gt;=DATE(YEAR(Funktion!$A$5),MONTH(1&amp;$A31),AC$22),BO18=$AC$12),"U",AC31)),"")</f>
        <v/>
      </c>
      <c r="BP31" s="141" t="str">
        <f ca="1">IF(AND($AD$5&lt;=DATE(YEAR(Funktion!$A$5),MONTH(1&amp;$A31),AD$22),$AI$5&gt;=DATE(YEAR(Funktion!$A$5),MONTH(1&amp;$A31),AD$22)),IF(AND(AD31=$AC$12,$AD$9&lt;=DATE(YEAR(Funktion!$A$5),MONTH(1&amp;$A31),AD$22),$AI$9&gt;=DATE(YEAR(Funktion!$A$5),MONTH(1&amp;$A31),AD$22),SUM(COUNTIF($AN$8:$BR$17,$AC$12),COUNTIF($AN$18:BP18,$AC$12))&lt;=$AM$9),"U",IF(AND(AD31=$AC$12,$AD$9&lt;=DATE(YEAR(Funktion!$A$5),MONTH(1&amp;$A31),AD$22),$AI$9&gt;=DATE(YEAR(Funktion!$A$5),MONTH(1&amp;$A31),AD$22),BP18=$AC$12),"U",AD31)),"")</f>
        <v/>
      </c>
      <c r="BQ31" s="141" t="str">
        <f ca="1">IF(AND($AD$5&lt;=DATE(YEAR(Funktion!$A$5),MONTH(1&amp;$A31),AE$22),$AI$5&gt;=DATE(YEAR(Funktion!$A$5),MONTH(1&amp;$A31),AE$22)),IF(AND(AE31=$AC$12,$AD$9&lt;=DATE(YEAR(Funktion!$A$5),MONTH(1&amp;$A31),AE$22),$AI$9&gt;=DATE(YEAR(Funktion!$A$5),MONTH(1&amp;$A31),AE$22),SUM(COUNTIF($AN$8:$BR$17,$AC$12),COUNTIF($AN$18:BQ18,$AC$12))&lt;=$AM$9),"U",IF(AND(AE31=$AC$12,$AD$9&lt;=DATE(YEAR(Funktion!$A$5),MONTH(1&amp;$A31),AE$22),$AI$9&gt;=DATE(YEAR(Funktion!$A$5),MONTH(1&amp;$A31),AE$22),BQ18=$AC$12),"U",AE31)),"")</f>
        <v/>
      </c>
      <c r="BR31" s="141" t="str">
        <f ca="1">IF(AND($AD$5&lt;=DATE(YEAR(Funktion!$A$5),MONTH(1&amp;$A31),AF$22),$AI$5&gt;=DATE(YEAR(Funktion!$A$5),MONTH(1&amp;$A31),AF$22)),IF(AND(AF31=$AC$12,$AD$9&lt;=DATE(YEAR(Funktion!$A$5),MONTH(1&amp;$A31),AF$22),$AI$9&gt;=DATE(YEAR(Funktion!$A$5),MONTH(1&amp;$A31),AF$22),SUM(COUNTIF($AN$8:$BR$17,$AC$12),COUNTIF($AN$18:BR18,$AC$12))&lt;=$AM$9),"U",IF(AND(AF31=$AC$12,$AD$9&lt;=DATE(YEAR(Funktion!$A$5),MONTH(1&amp;$A31),AF$22),$AI$9&gt;=DATE(YEAR(Funktion!$A$5),MONTH(1&amp;$A31),AF$22),BR18=$AC$12),"U",AF31)),"")</f>
        <v/>
      </c>
    </row>
    <row r="32" spans="1:71" ht="14.1" customHeight="1" x14ac:dyDescent="0.2">
      <c r="A32" s="9" t="s">
        <v>6</v>
      </c>
      <c r="B32" s="142" t="s">
        <v>88</v>
      </c>
      <c r="C32" s="150"/>
      <c r="D32" s="142" t="s">
        <v>89</v>
      </c>
      <c r="E32" s="118"/>
      <c r="F32" s="119"/>
      <c r="G32" s="119"/>
      <c r="H32" s="142" t="s">
        <v>87</v>
      </c>
      <c r="I32" s="142" t="s">
        <v>88</v>
      </c>
      <c r="J32" s="119"/>
      <c r="K32" s="119"/>
      <c r="L32" s="119"/>
      <c r="M32" s="119"/>
      <c r="N32" s="119"/>
      <c r="O32" s="142" t="s">
        <v>87</v>
      </c>
      <c r="P32" s="142" t="s">
        <v>88</v>
      </c>
      <c r="Q32" s="119"/>
      <c r="R32" s="119"/>
      <c r="S32" s="119"/>
      <c r="T32" s="119"/>
      <c r="U32" s="119"/>
      <c r="V32" s="142" t="s">
        <v>87</v>
      </c>
      <c r="W32" s="142" t="s">
        <v>88</v>
      </c>
      <c r="X32" s="119"/>
      <c r="Y32" s="119"/>
      <c r="Z32" s="119"/>
      <c r="AA32" s="119"/>
      <c r="AB32" s="119"/>
      <c r="AC32" s="142" t="s">
        <v>87</v>
      </c>
      <c r="AD32" s="142" t="s">
        <v>88</v>
      </c>
      <c r="AE32" s="150"/>
      <c r="AF32" s="143" t="s">
        <v>89</v>
      </c>
      <c r="AG32" s="126">
        <f t="shared" ca="1" si="12"/>
        <v>0</v>
      </c>
      <c r="AH32" s="127">
        <f t="shared" ca="1" si="12"/>
        <v>0</v>
      </c>
      <c r="AI32" s="127">
        <f t="shared" ca="1" si="9"/>
        <v>0</v>
      </c>
      <c r="AJ32" s="127">
        <f t="shared" ca="1" si="9"/>
        <v>0</v>
      </c>
      <c r="AK32" s="128">
        <f t="shared" ca="1" si="9"/>
        <v>0</v>
      </c>
      <c r="AL32" s="128">
        <f t="shared" ca="1" si="9"/>
        <v>0</v>
      </c>
      <c r="AM32" s="10" t="str">
        <f t="shared" si="11"/>
        <v/>
      </c>
      <c r="AN32" s="141" t="str">
        <f ca="1">IF(AND($AD$5&lt;=DATE(YEAR(Funktion!$A$5),MONTH(1&amp;$A32),B$22),$AI$5&gt;=DATE(YEAR(Funktion!$A$5),MONTH(1&amp;$A32),B$22)),IF(AND(B32=$AC$12,$AD$9&lt;=DATE(YEAR(Funktion!$A$5),MONTH(1&amp;$A32),B$22),$AI$9&gt;=DATE(YEAR(Funktion!$A$5),MONTH(1&amp;$A32),B$22),SUM(COUNTIF($AN$8:$BR$18,$AC$12),COUNTIF($AN$19:AN19,$AC$12))&lt;=$AM$9),"U",IF(AND(B32=$AC$12,$AD$9&lt;=DATE(YEAR(Funktion!$A$5),MONTH(1&amp;$A32),B$22),$AI$9&gt;=DATE(YEAR(Funktion!$A$5),MONTH(1&amp;$A32),B$22),AN19=$AC$12),"U",B32)),"")</f>
        <v/>
      </c>
      <c r="AO32" s="141" t="str">
        <f ca="1">IF(AND($AD$5&lt;=DATE(YEAR(Funktion!$A$5),MONTH(1&amp;$A32),C$22),$AI$5&gt;=DATE(YEAR(Funktion!$A$5),MONTH(1&amp;$A32),C$22)),IF(AND(C32=$AC$12,$AD$9&lt;=DATE(YEAR(Funktion!$A$5),MONTH(1&amp;$A32),C$22),$AI$9&gt;=DATE(YEAR(Funktion!$A$5),MONTH(1&amp;$A32),C$22),SUM(COUNTIF($AN$8:$BR$18,$AC$12),COUNTIF($AN$19:AO19,$AC$12))&lt;=$AM$9),"U",IF(AND(C32=$AC$12,$AD$9&lt;=DATE(YEAR(Funktion!$A$5),MONTH(1&amp;$A32),C$22),$AI$9&gt;=DATE(YEAR(Funktion!$A$5),MONTH(1&amp;$A32),C$22),AO19=$AC$12),"U",C32)),"")</f>
        <v/>
      </c>
      <c r="AP32" s="141" t="str">
        <f ca="1">IF(AND($AD$5&lt;=DATE(YEAR(Funktion!$A$5),MONTH(1&amp;$A32),D$22),$AI$5&gt;=DATE(YEAR(Funktion!$A$5),MONTH(1&amp;$A32),D$22)),IF(AND(D32=$AC$12,$AD$9&lt;=DATE(YEAR(Funktion!$A$5),MONTH(1&amp;$A32),D$22),$AI$9&gt;=DATE(YEAR(Funktion!$A$5),MONTH(1&amp;$A32),D$22),SUM(COUNTIF($AN$8:$BR$18,$AC$12),COUNTIF($AN$19:AP19,$AC$12))&lt;=$AM$9),"U",IF(AND(D32=$AC$12,$AD$9&lt;=DATE(YEAR(Funktion!$A$5),MONTH(1&amp;$A32),D$22),$AI$9&gt;=DATE(YEAR(Funktion!$A$5),MONTH(1&amp;$A32),D$22),AP19=$AC$12),"U",D32)),"")</f>
        <v/>
      </c>
      <c r="AQ32" s="141" t="str">
        <f ca="1">IF(AND($AD$5&lt;=DATE(YEAR(Funktion!$A$5),MONTH(1&amp;$A32),E$22),$AI$5&gt;=DATE(YEAR(Funktion!$A$5),MONTH(1&amp;$A32),E$22)),IF(AND(E32=$AC$12,$AD$9&lt;=DATE(YEAR(Funktion!$A$5),MONTH(1&amp;$A32),E$22),$AI$9&gt;=DATE(YEAR(Funktion!$A$5),MONTH(1&amp;$A32),E$22),SUM(COUNTIF($AN$8:$BR$18,$AC$12),COUNTIF($AN$19:AQ19,$AC$12))&lt;=$AM$9),"U",IF(AND(E32=$AC$12,$AD$9&lt;=DATE(YEAR(Funktion!$A$5),MONTH(1&amp;$A32),E$22),$AI$9&gt;=DATE(YEAR(Funktion!$A$5),MONTH(1&amp;$A32),E$22),AQ19=$AC$12),"U",E32)),"")</f>
        <v/>
      </c>
      <c r="AR32" s="141" t="str">
        <f ca="1">IF(AND($AD$5&lt;=DATE(YEAR(Funktion!$A$5),MONTH(1&amp;$A32),F$22),$AI$5&gt;=DATE(YEAR(Funktion!$A$5),MONTH(1&amp;$A32),F$22)),IF(AND(F32=$AC$12,$AD$9&lt;=DATE(YEAR(Funktion!$A$5),MONTH(1&amp;$A32),F$22),$AI$9&gt;=DATE(YEAR(Funktion!$A$5),MONTH(1&amp;$A32),F$22),SUM(COUNTIF($AN$8:$BR$18,$AC$12),COUNTIF($AN$19:AR19,$AC$12))&lt;=$AM$9),"U",IF(AND(F32=$AC$12,$AD$9&lt;=DATE(YEAR(Funktion!$A$5),MONTH(1&amp;$A32),F$22),$AI$9&gt;=DATE(YEAR(Funktion!$A$5),MONTH(1&amp;$A32),F$22),AR19=$AC$12),"U",F32)),"")</f>
        <v/>
      </c>
      <c r="AS32" s="141" t="str">
        <f ca="1">IF(AND($AD$5&lt;=DATE(YEAR(Funktion!$A$5),MONTH(1&amp;$A32),G$22),$AI$5&gt;=DATE(YEAR(Funktion!$A$5),MONTH(1&amp;$A32),G$22)),IF(AND(G32=$AC$12,$AD$9&lt;=DATE(YEAR(Funktion!$A$5),MONTH(1&amp;$A32),G$22),$AI$9&gt;=DATE(YEAR(Funktion!$A$5),MONTH(1&amp;$A32),G$22),SUM(COUNTIF($AN$8:$BR$18,$AC$12),COUNTIF($AN$19:AS19,$AC$12))&lt;=$AM$9),"U",IF(AND(G32=$AC$12,$AD$9&lt;=DATE(YEAR(Funktion!$A$5),MONTH(1&amp;$A32),G$22),$AI$9&gt;=DATE(YEAR(Funktion!$A$5),MONTH(1&amp;$A32),G$22),AS19=$AC$12),"U",G32)),"")</f>
        <v/>
      </c>
      <c r="AT32" s="141" t="str">
        <f ca="1">IF(AND($AD$5&lt;=DATE(YEAR(Funktion!$A$5),MONTH(1&amp;$A32),H$22),$AI$5&gt;=DATE(YEAR(Funktion!$A$5),MONTH(1&amp;$A32),H$22)),IF(AND(H32=$AC$12,$AD$9&lt;=DATE(YEAR(Funktion!$A$5),MONTH(1&amp;$A32),H$22),$AI$9&gt;=DATE(YEAR(Funktion!$A$5),MONTH(1&amp;$A32),H$22),SUM(COUNTIF($AN$8:$BR$18,$AC$12),COUNTIF($AN$19:AT19,$AC$12))&lt;=$AM$9),"U",IF(AND(H32=$AC$12,$AD$9&lt;=DATE(YEAR(Funktion!$A$5),MONTH(1&amp;$A32),H$22),$AI$9&gt;=DATE(YEAR(Funktion!$A$5),MONTH(1&amp;$A32),H$22),AT19=$AC$12),"U",H32)),"")</f>
        <v/>
      </c>
      <c r="AU32" s="141" t="str">
        <f ca="1">IF(AND($AD$5&lt;=DATE(YEAR(Funktion!$A$5),MONTH(1&amp;$A32),I$22),$AI$5&gt;=DATE(YEAR(Funktion!$A$5),MONTH(1&amp;$A32),I$22)),IF(AND(I32=$AC$12,$AD$9&lt;=DATE(YEAR(Funktion!$A$5),MONTH(1&amp;$A32),I$22),$AI$9&gt;=DATE(YEAR(Funktion!$A$5),MONTH(1&amp;$A32),I$22),SUM(COUNTIF($AN$8:$BR$18,$AC$12),COUNTIF($AN$19:AU19,$AC$12))&lt;=$AM$9),"U",IF(AND(I32=$AC$12,$AD$9&lt;=DATE(YEAR(Funktion!$A$5),MONTH(1&amp;$A32),I$22),$AI$9&gt;=DATE(YEAR(Funktion!$A$5),MONTH(1&amp;$A32),I$22),AU19=$AC$12),"U",I32)),"")</f>
        <v/>
      </c>
      <c r="AV32" s="141" t="str">
        <f ca="1">IF(AND($AD$5&lt;=DATE(YEAR(Funktion!$A$5),MONTH(1&amp;$A32),J$22),$AI$5&gt;=DATE(YEAR(Funktion!$A$5),MONTH(1&amp;$A32),J$22)),IF(AND(J32=$AC$12,$AD$9&lt;=DATE(YEAR(Funktion!$A$5),MONTH(1&amp;$A32),J$22),$AI$9&gt;=DATE(YEAR(Funktion!$A$5),MONTH(1&amp;$A32),J$22),SUM(COUNTIF($AN$8:$BR$18,$AC$12),COUNTIF($AN$19:AV19,$AC$12))&lt;=$AM$9),"U",IF(AND(J32=$AC$12,$AD$9&lt;=DATE(YEAR(Funktion!$A$5),MONTH(1&amp;$A32),J$22),$AI$9&gt;=DATE(YEAR(Funktion!$A$5),MONTH(1&amp;$A32),J$22),AV19=$AC$12),"U",J32)),"")</f>
        <v/>
      </c>
      <c r="AW32" s="141" t="str">
        <f ca="1">IF(AND($AD$5&lt;=DATE(YEAR(Funktion!$A$5),MONTH(1&amp;$A32),K$22),$AI$5&gt;=DATE(YEAR(Funktion!$A$5),MONTH(1&amp;$A32),K$22)),IF(AND(K32=$AC$12,$AD$9&lt;=DATE(YEAR(Funktion!$A$5),MONTH(1&amp;$A32),K$22),$AI$9&gt;=DATE(YEAR(Funktion!$A$5),MONTH(1&amp;$A32),K$22),SUM(COUNTIF($AN$8:$BR$18,$AC$12),COUNTIF($AN$19:AW19,$AC$12))&lt;=$AM$9),"U",IF(AND(K32=$AC$12,$AD$9&lt;=DATE(YEAR(Funktion!$A$5),MONTH(1&amp;$A32),K$22),$AI$9&gt;=DATE(YEAR(Funktion!$A$5),MONTH(1&amp;$A32),K$22),AW19=$AC$12),"U",K32)),"")</f>
        <v/>
      </c>
      <c r="AX32" s="141" t="str">
        <f ca="1">IF(AND($AD$5&lt;=DATE(YEAR(Funktion!$A$5),MONTH(1&amp;$A32),L$22),$AI$5&gt;=DATE(YEAR(Funktion!$A$5),MONTH(1&amp;$A32),L$22)),IF(AND(L32=$AC$12,$AD$9&lt;=DATE(YEAR(Funktion!$A$5),MONTH(1&amp;$A32),L$22),$AI$9&gt;=DATE(YEAR(Funktion!$A$5),MONTH(1&amp;$A32),L$22),SUM(COUNTIF($AN$8:$BR$18,$AC$12),COUNTIF($AN$19:AX19,$AC$12))&lt;=$AM$9),"U",IF(AND(L32=$AC$12,$AD$9&lt;=DATE(YEAR(Funktion!$A$5),MONTH(1&amp;$A32),L$22),$AI$9&gt;=DATE(YEAR(Funktion!$A$5),MONTH(1&amp;$A32),L$22),AX19=$AC$12),"U",L32)),"")</f>
        <v/>
      </c>
      <c r="AY32" s="141" t="str">
        <f ca="1">IF(AND($AD$5&lt;=DATE(YEAR(Funktion!$A$5),MONTH(1&amp;$A32),M$22),$AI$5&gt;=DATE(YEAR(Funktion!$A$5),MONTH(1&amp;$A32),M$22)),IF(AND(M32=$AC$12,$AD$9&lt;=DATE(YEAR(Funktion!$A$5),MONTH(1&amp;$A32),M$22),$AI$9&gt;=DATE(YEAR(Funktion!$A$5),MONTH(1&amp;$A32),M$22),SUM(COUNTIF($AN$8:$BR$18,$AC$12),COUNTIF($AN$19:AY19,$AC$12))&lt;=$AM$9),"U",IF(AND(M32=$AC$12,$AD$9&lt;=DATE(YEAR(Funktion!$A$5),MONTH(1&amp;$A32),M$22),$AI$9&gt;=DATE(YEAR(Funktion!$A$5),MONTH(1&amp;$A32),M$22),AY19=$AC$12),"U",M32)),"")</f>
        <v/>
      </c>
      <c r="AZ32" s="141" t="str">
        <f ca="1">IF(AND($AD$5&lt;=DATE(YEAR(Funktion!$A$5),MONTH(1&amp;$A32),N$22),$AI$5&gt;=DATE(YEAR(Funktion!$A$5),MONTH(1&amp;$A32),N$22)),IF(AND(N32=$AC$12,$AD$9&lt;=DATE(YEAR(Funktion!$A$5),MONTH(1&amp;$A32),N$22),$AI$9&gt;=DATE(YEAR(Funktion!$A$5),MONTH(1&amp;$A32),N$22),SUM(COUNTIF($AN$8:$BR$18,$AC$12),COUNTIF($AN$19:AZ19,$AC$12))&lt;=$AM$9),"U",IF(AND(N32=$AC$12,$AD$9&lt;=DATE(YEAR(Funktion!$A$5),MONTH(1&amp;$A32),N$22),$AI$9&gt;=DATE(YEAR(Funktion!$A$5),MONTH(1&amp;$A32),N$22),AZ19=$AC$12),"U",N32)),"")</f>
        <v/>
      </c>
      <c r="BA32" s="141" t="str">
        <f ca="1">IF(AND($AD$5&lt;=DATE(YEAR(Funktion!$A$5),MONTH(1&amp;$A32),O$22),$AI$5&gt;=DATE(YEAR(Funktion!$A$5),MONTH(1&amp;$A32),O$22)),IF(AND(O32=$AC$12,$AD$9&lt;=DATE(YEAR(Funktion!$A$5),MONTH(1&amp;$A32),O$22),$AI$9&gt;=DATE(YEAR(Funktion!$A$5),MONTH(1&amp;$A32),O$22),SUM(COUNTIF($AN$8:$BR$18,$AC$12),COUNTIF($AN$19:BA19,$AC$12))&lt;=$AM$9),"U",IF(AND(O32=$AC$12,$AD$9&lt;=DATE(YEAR(Funktion!$A$5),MONTH(1&amp;$A32),O$22),$AI$9&gt;=DATE(YEAR(Funktion!$A$5),MONTH(1&amp;$A32),O$22),BA19=$AC$12),"U",O32)),"")</f>
        <v/>
      </c>
      <c r="BB32" s="141" t="str">
        <f ca="1">IF(AND($AD$5&lt;=DATE(YEAR(Funktion!$A$5),MONTH(1&amp;$A32),P$22),$AI$5&gt;=DATE(YEAR(Funktion!$A$5),MONTH(1&amp;$A32),P$22)),IF(AND(P32=$AC$12,$AD$9&lt;=DATE(YEAR(Funktion!$A$5),MONTH(1&amp;$A32),P$22),$AI$9&gt;=DATE(YEAR(Funktion!$A$5),MONTH(1&amp;$A32),P$22),SUM(COUNTIF($AN$8:$BR$18,$AC$12),COUNTIF($AN$19:BB19,$AC$12))&lt;=$AM$9),"U",IF(AND(P32=$AC$12,$AD$9&lt;=DATE(YEAR(Funktion!$A$5),MONTH(1&amp;$A32),P$22),$AI$9&gt;=DATE(YEAR(Funktion!$A$5),MONTH(1&amp;$A32),P$22),BB19=$AC$12),"U",P32)),"")</f>
        <v/>
      </c>
      <c r="BC32" s="141" t="str">
        <f ca="1">IF(AND($AD$5&lt;=DATE(YEAR(Funktion!$A$5),MONTH(1&amp;$A32),Q$22),$AI$5&gt;=DATE(YEAR(Funktion!$A$5),MONTH(1&amp;$A32),Q$22)),IF(AND(Q32=$AC$12,$AD$9&lt;=DATE(YEAR(Funktion!$A$5),MONTH(1&amp;$A32),Q$22),$AI$9&gt;=DATE(YEAR(Funktion!$A$5),MONTH(1&amp;$A32),Q$22),SUM(COUNTIF($AN$8:$BR$18,$AC$12),COUNTIF($AN$19:BC19,$AC$12))&lt;=$AM$9),"U",IF(AND(Q32=$AC$12,$AD$9&lt;=DATE(YEAR(Funktion!$A$5),MONTH(1&amp;$A32),Q$22),$AI$9&gt;=DATE(YEAR(Funktion!$A$5),MONTH(1&amp;$A32),Q$22),BC19=$AC$12),"U",Q32)),"")</f>
        <v/>
      </c>
      <c r="BD32" s="141" t="str">
        <f ca="1">IF(AND($AD$5&lt;=DATE(YEAR(Funktion!$A$5),MONTH(1&amp;$A32),R$22),$AI$5&gt;=DATE(YEAR(Funktion!$A$5),MONTH(1&amp;$A32),R$22)),IF(AND(R32=$AC$12,$AD$9&lt;=DATE(YEAR(Funktion!$A$5),MONTH(1&amp;$A32),R$22),$AI$9&gt;=DATE(YEAR(Funktion!$A$5),MONTH(1&amp;$A32),R$22),SUM(COUNTIF($AN$8:$BR$18,$AC$12),COUNTIF($AN$19:BD19,$AC$12))&lt;=$AM$9),"U",IF(AND(R32=$AC$12,$AD$9&lt;=DATE(YEAR(Funktion!$A$5),MONTH(1&amp;$A32),R$22),$AI$9&gt;=DATE(YEAR(Funktion!$A$5),MONTH(1&amp;$A32),R$22),BD19=$AC$12),"U",R32)),"")</f>
        <v/>
      </c>
      <c r="BE32" s="141" t="str">
        <f ca="1">IF(AND($AD$5&lt;=DATE(YEAR(Funktion!$A$5),MONTH(1&amp;$A32),S$22),$AI$5&gt;=DATE(YEAR(Funktion!$A$5),MONTH(1&amp;$A32),S$22)),IF(AND(S32=$AC$12,$AD$9&lt;=DATE(YEAR(Funktion!$A$5),MONTH(1&amp;$A32),S$22),$AI$9&gt;=DATE(YEAR(Funktion!$A$5),MONTH(1&amp;$A32),S$22),SUM(COUNTIF($AN$8:$BR$18,$AC$12),COUNTIF($AN$19:BE19,$AC$12))&lt;=$AM$9),"U",IF(AND(S32=$AC$12,$AD$9&lt;=DATE(YEAR(Funktion!$A$5),MONTH(1&amp;$A32),S$22),$AI$9&gt;=DATE(YEAR(Funktion!$A$5),MONTH(1&amp;$A32),S$22),BE19=$AC$12),"U",S32)),"")</f>
        <v/>
      </c>
      <c r="BF32" s="141" t="str">
        <f ca="1">IF(AND($AD$5&lt;=DATE(YEAR(Funktion!$A$5),MONTH(1&amp;$A32),T$22),$AI$5&gt;=DATE(YEAR(Funktion!$A$5),MONTH(1&amp;$A32),T$22)),IF(AND(T32=$AC$12,$AD$9&lt;=DATE(YEAR(Funktion!$A$5),MONTH(1&amp;$A32),T$22),$AI$9&gt;=DATE(YEAR(Funktion!$A$5),MONTH(1&amp;$A32),T$22),SUM(COUNTIF($AN$8:$BR$18,$AC$12),COUNTIF($AN$19:BF19,$AC$12))&lt;=$AM$9),"U",IF(AND(T32=$AC$12,$AD$9&lt;=DATE(YEAR(Funktion!$A$5),MONTH(1&amp;$A32),T$22),$AI$9&gt;=DATE(YEAR(Funktion!$A$5),MONTH(1&amp;$A32),T$22),BF19=$AC$12),"U",T32)),"")</f>
        <v/>
      </c>
      <c r="BG32" s="141" t="str">
        <f ca="1">IF(AND($AD$5&lt;=DATE(YEAR(Funktion!$A$5),MONTH(1&amp;$A32),U$22),$AI$5&gt;=DATE(YEAR(Funktion!$A$5),MONTH(1&amp;$A32),U$22)),IF(AND(U32=$AC$12,$AD$9&lt;=DATE(YEAR(Funktion!$A$5),MONTH(1&amp;$A32),U$22),$AI$9&gt;=DATE(YEAR(Funktion!$A$5),MONTH(1&amp;$A32),U$22),SUM(COUNTIF($AN$8:$BR$18,$AC$12),COUNTIF($AN$19:BG19,$AC$12))&lt;=$AM$9),"U",IF(AND(U32=$AC$12,$AD$9&lt;=DATE(YEAR(Funktion!$A$5),MONTH(1&amp;$A32),U$22),$AI$9&gt;=DATE(YEAR(Funktion!$A$5),MONTH(1&amp;$A32),U$22),BG19=$AC$12),"U",U32)),"")</f>
        <v/>
      </c>
      <c r="BH32" s="141" t="str">
        <f ca="1">IF(AND($AD$5&lt;=DATE(YEAR(Funktion!$A$5),MONTH(1&amp;$A32),V$22),$AI$5&gt;=DATE(YEAR(Funktion!$A$5),MONTH(1&amp;$A32),V$22)),IF(AND(V32=$AC$12,$AD$9&lt;=DATE(YEAR(Funktion!$A$5),MONTH(1&amp;$A32),V$22),$AI$9&gt;=DATE(YEAR(Funktion!$A$5),MONTH(1&amp;$A32),V$22),SUM(COUNTIF($AN$8:$BR$18,$AC$12),COUNTIF($AN$19:BH19,$AC$12))&lt;=$AM$9),"U",IF(AND(V32=$AC$12,$AD$9&lt;=DATE(YEAR(Funktion!$A$5),MONTH(1&amp;$A32),V$22),$AI$9&gt;=DATE(YEAR(Funktion!$A$5),MONTH(1&amp;$A32),V$22),BH19=$AC$12),"U",V32)),"")</f>
        <v/>
      </c>
      <c r="BI32" s="141" t="str">
        <f ca="1">IF(AND($AD$5&lt;=DATE(YEAR(Funktion!$A$5),MONTH(1&amp;$A32),W$22),$AI$5&gt;=DATE(YEAR(Funktion!$A$5),MONTH(1&amp;$A32),W$22)),IF(AND(W32=$AC$12,$AD$9&lt;=DATE(YEAR(Funktion!$A$5),MONTH(1&amp;$A32),W$22),$AI$9&gt;=DATE(YEAR(Funktion!$A$5),MONTH(1&amp;$A32),W$22),SUM(COUNTIF($AN$8:$BR$18,$AC$12),COUNTIF($AN$19:BI19,$AC$12))&lt;=$AM$9),"U",IF(AND(W32=$AC$12,$AD$9&lt;=DATE(YEAR(Funktion!$A$5),MONTH(1&amp;$A32),W$22),$AI$9&gt;=DATE(YEAR(Funktion!$A$5),MONTH(1&amp;$A32),W$22),BI19=$AC$12),"U",W32)),"")</f>
        <v/>
      </c>
      <c r="BJ32" s="141" t="str">
        <f ca="1">IF(AND($AD$5&lt;=DATE(YEAR(Funktion!$A$5),MONTH(1&amp;$A32),X$22),$AI$5&gt;=DATE(YEAR(Funktion!$A$5),MONTH(1&amp;$A32),X$22)),IF(AND(X32=$AC$12,$AD$9&lt;=DATE(YEAR(Funktion!$A$5),MONTH(1&amp;$A32),X$22),$AI$9&gt;=DATE(YEAR(Funktion!$A$5),MONTH(1&amp;$A32),X$22),SUM(COUNTIF($AN$8:$BR$18,$AC$12),COUNTIF($AN$19:BJ19,$AC$12))&lt;=$AM$9),"U",IF(AND(X32=$AC$12,$AD$9&lt;=DATE(YEAR(Funktion!$A$5),MONTH(1&amp;$A32),X$22),$AI$9&gt;=DATE(YEAR(Funktion!$A$5),MONTH(1&amp;$A32),X$22),BJ19=$AC$12),"U",X32)),"")</f>
        <v/>
      </c>
      <c r="BK32" s="141" t="str">
        <f ca="1">IF(AND($AD$5&lt;=DATE(YEAR(Funktion!$A$5),MONTH(1&amp;$A32),Y$22),$AI$5&gt;=DATE(YEAR(Funktion!$A$5),MONTH(1&amp;$A32),Y$22)),IF(AND(Y32=$AC$12,$AD$9&lt;=DATE(YEAR(Funktion!$A$5),MONTH(1&amp;$A32),Y$22),$AI$9&gt;=DATE(YEAR(Funktion!$A$5),MONTH(1&amp;$A32),Y$22),SUM(COUNTIF($AN$8:$BR$18,$AC$12),COUNTIF($AN$19:BK19,$AC$12))&lt;=$AM$9),"U",IF(AND(Y32=$AC$12,$AD$9&lt;=DATE(YEAR(Funktion!$A$5),MONTH(1&amp;$A32),Y$22),$AI$9&gt;=DATE(YEAR(Funktion!$A$5),MONTH(1&amp;$A32),Y$22),BK19=$AC$12),"U",Y32)),"")</f>
        <v/>
      </c>
      <c r="BL32" s="141" t="str">
        <f ca="1">IF(AND($AD$5&lt;=DATE(YEAR(Funktion!$A$5),MONTH(1&amp;$A32),Z$22),$AI$5&gt;=DATE(YEAR(Funktion!$A$5),MONTH(1&amp;$A32),Z$22)),IF(AND(Z32=$AC$12,$AD$9&lt;=DATE(YEAR(Funktion!$A$5),MONTH(1&amp;$A32),Z$22),$AI$9&gt;=DATE(YEAR(Funktion!$A$5),MONTH(1&amp;$A32),Z$22),SUM(COUNTIF($AN$8:$BR$18,$AC$12),COUNTIF($AN$19:BL19,$AC$12))&lt;=$AM$9),"U",IF(AND(Z32=$AC$12,$AD$9&lt;=DATE(YEAR(Funktion!$A$5),MONTH(1&amp;$A32),Z$22),$AI$9&gt;=DATE(YEAR(Funktion!$A$5),MONTH(1&amp;$A32),Z$22),BL19=$AC$12),"U",Z32)),"")</f>
        <v/>
      </c>
      <c r="BM32" s="141" t="str">
        <f ca="1">IF(AND($AD$5&lt;=DATE(YEAR(Funktion!$A$5),MONTH(1&amp;$A32),AA$22),$AI$5&gt;=DATE(YEAR(Funktion!$A$5),MONTH(1&amp;$A32),AA$22)),IF(AND(AA32=$AC$12,$AD$9&lt;=DATE(YEAR(Funktion!$A$5),MONTH(1&amp;$A32),AA$22),$AI$9&gt;=DATE(YEAR(Funktion!$A$5),MONTH(1&amp;$A32),AA$22),SUM(COUNTIF($AN$8:$BR$18,$AC$12),COUNTIF($AN$19:BM19,$AC$12))&lt;=$AM$9),"U",IF(AND(AA32=$AC$12,$AD$9&lt;=DATE(YEAR(Funktion!$A$5),MONTH(1&amp;$A32),AA$22),$AI$9&gt;=DATE(YEAR(Funktion!$A$5),MONTH(1&amp;$A32),AA$22),BM19=$AC$12),"U",AA32)),"")</f>
        <v/>
      </c>
      <c r="BN32" s="141" t="str">
        <f ca="1">IF(AND($AD$5&lt;=DATE(YEAR(Funktion!$A$5),MONTH(1&amp;$A32),AB$22),$AI$5&gt;=DATE(YEAR(Funktion!$A$5),MONTH(1&amp;$A32),AB$22)),IF(AND(AB32=$AC$12,$AD$9&lt;=DATE(YEAR(Funktion!$A$5),MONTH(1&amp;$A32),AB$22),$AI$9&gt;=DATE(YEAR(Funktion!$A$5),MONTH(1&amp;$A32),AB$22),SUM(COUNTIF($AN$8:$BR$18,$AC$12),COUNTIF($AN$19:BN19,$AC$12))&lt;=$AM$9),"U",IF(AND(AB32=$AC$12,$AD$9&lt;=DATE(YEAR(Funktion!$A$5),MONTH(1&amp;$A32),AB$22),$AI$9&gt;=DATE(YEAR(Funktion!$A$5),MONTH(1&amp;$A32),AB$22),BN19=$AC$12),"U",AB32)),"")</f>
        <v/>
      </c>
      <c r="BO32" s="141" t="str">
        <f ca="1">IF(AND($AD$5&lt;=DATE(YEAR(Funktion!$A$5),MONTH(1&amp;$A32),AC$22),$AI$5&gt;=DATE(YEAR(Funktion!$A$5),MONTH(1&amp;$A32),AC$22)),IF(AND(AC32=$AC$12,$AD$9&lt;=DATE(YEAR(Funktion!$A$5),MONTH(1&amp;$A32),AC$22),$AI$9&gt;=DATE(YEAR(Funktion!$A$5),MONTH(1&amp;$A32),AC$22),SUM(COUNTIF($AN$8:$BR$18,$AC$12),COUNTIF($AN$19:BO19,$AC$12))&lt;=$AM$9),"U",IF(AND(AC32=$AC$12,$AD$9&lt;=DATE(YEAR(Funktion!$A$5),MONTH(1&amp;$A32),AC$22),$AI$9&gt;=DATE(YEAR(Funktion!$A$5),MONTH(1&amp;$A32),AC$22),BO19=$AC$12),"U",AC32)),"")</f>
        <v/>
      </c>
      <c r="BP32" s="141" t="str">
        <f ca="1">IF(AND($AD$5&lt;=DATE(YEAR(Funktion!$A$5),MONTH(1&amp;$A32),AD$22),$AI$5&gt;=DATE(YEAR(Funktion!$A$5),MONTH(1&amp;$A32),AD$22)),IF(AND(AD32=$AC$12,$AD$9&lt;=DATE(YEAR(Funktion!$A$5),MONTH(1&amp;$A32),AD$22),$AI$9&gt;=DATE(YEAR(Funktion!$A$5),MONTH(1&amp;$A32),AD$22),SUM(COUNTIF($AN$8:$BR$18,$AC$12),COUNTIF($AN$19:BP19,$AC$12))&lt;=$AM$9),"U",IF(AND(AD32=$AC$12,$AD$9&lt;=DATE(YEAR(Funktion!$A$5),MONTH(1&amp;$A32),AD$22),$AI$9&gt;=DATE(YEAR(Funktion!$A$5),MONTH(1&amp;$A32),AD$22),BP19=$AC$12),"U",AD32)),"")</f>
        <v/>
      </c>
      <c r="BQ32" s="141" t="str">
        <f ca="1">IF(AND($AD$5&lt;=DATE(YEAR(Funktion!$A$5),MONTH(1&amp;$A32),AE$22),$AI$5&gt;=DATE(YEAR(Funktion!$A$5),MONTH(1&amp;$A32),AE$22)),IF(AND(AE32=$AC$12,$AD$9&lt;=DATE(YEAR(Funktion!$A$5),MONTH(1&amp;$A32),AE$22),$AI$9&gt;=DATE(YEAR(Funktion!$A$5),MONTH(1&amp;$A32),AE$22),SUM(COUNTIF($AN$8:$BR$18,$AC$12),COUNTIF($AN$19:BQ19,$AC$12))&lt;=$AM$9),"U",IF(AND(AE32=$AC$12,$AD$9&lt;=DATE(YEAR(Funktion!$A$5),MONTH(1&amp;$A32),AE$22),$AI$9&gt;=DATE(YEAR(Funktion!$A$5),MONTH(1&amp;$A32),AE$22),BQ19=$AC$12),"U",AE32)),"")</f>
        <v/>
      </c>
      <c r="BR32" s="141" t="str">
        <f ca="1">IF(AND($AD$5&lt;=DATE(YEAR(Funktion!$A$5),MONTH(1&amp;$A32),AF$22),$AI$5&gt;=DATE(YEAR(Funktion!$A$5),MONTH(1&amp;$A32),AF$22)),IF(AND(AF32=$AC$12,$AD$9&lt;=DATE(YEAR(Funktion!$A$5),MONTH(1&amp;$A32),AF$22),$AI$9&gt;=DATE(YEAR(Funktion!$A$5),MONTH(1&amp;$A32),AF$22),SUM(COUNTIF($AN$8:$BR$18,$AC$12),COUNTIF($AN$19:BR19,$AC$12))&lt;=$AM$9),"U",IF(AND(AF32=$AC$12,$AD$9&lt;=DATE(YEAR(Funktion!$A$5),MONTH(1&amp;$A32),AF$22),$AI$9&gt;=DATE(YEAR(Funktion!$A$5),MONTH(1&amp;$A32),AF$22),BR19=$AC$12),"U",AF32)),"")</f>
        <v/>
      </c>
    </row>
    <row r="33" spans="1:70" ht="14.1" customHeight="1" x14ac:dyDescent="0.2">
      <c r="A33" s="9" t="s">
        <v>7</v>
      </c>
      <c r="B33" s="118"/>
      <c r="C33" s="118"/>
      <c r="D33" s="118"/>
      <c r="E33" s="153" t="s">
        <v>87</v>
      </c>
      <c r="F33" s="153" t="s">
        <v>88</v>
      </c>
      <c r="G33" s="119"/>
      <c r="H33" s="119"/>
      <c r="I33" s="119"/>
      <c r="J33" s="119"/>
      <c r="K33" s="119"/>
      <c r="L33" s="142" t="s">
        <v>87</v>
      </c>
      <c r="M33" s="142" t="s">
        <v>88</v>
      </c>
      <c r="N33" s="119"/>
      <c r="O33" s="119"/>
      <c r="P33" s="119"/>
      <c r="Q33" s="119"/>
      <c r="R33" s="119"/>
      <c r="S33" s="153" t="s">
        <v>87</v>
      </c>
      <c r="T33" s="153" t="s">
        <v>88</v>
      </c>
      <c r="U33" s="119"/>
      <c r="V33" s="119"/>
      <c r="W33" s="142" t="s">
        <v>89</v>
      </c>
      <c r="X33" s="119"/>
      <c r="Y33" s="119"/>
      <c r="Z33" s="142" t="s">
        <v>87</v>
      </c>
      <c r="AA33" s="142" t="s">
        <v>88</v>
      </c>
      <c r="AB33" s="119"/>
      <c r="AC33" s="119"/>
      <c r="AD33" s="118"/>
      <c r="AE33" s="119"/>
      <c r="AF33" s="143" t="s">
        <v>90</v>
      </c>
      <c r="AG33" s="126">
        <f t="shared" ca="1" si="12"/>
        <v>0</v>
      </c>
      <c r="AH33" s="127">
        <f t="shared" ca="1" si="12"/>
        <v>0</v>
      </c>
      <c r="AI33" s="127">
        <f t="shared" ca="1" si="9"/>
        <v>0</v>
      </c>
      <c r="AJ33" s="127">
        <f t="shared" ca="1" si="9"/>
        <v>0</v>
      </c>
      <c r="AK33" s="128">
        <f t="shared" ca="1" si="9"/>
        <v>0</v>
      </c>
      <c r="AL33" s="128">
        <f t="shared" ca="1" si="9"/>
        <v>0</v>
      </c>
      <c r="AM33" s="10" t="str">
        <f t="shared" si="11"/>
        <v/>
      </c>
      <c r="AN33" s="141" t="str">
        <f ca="1">IF(AND($AD$5&lt;=DATE(YEAR(Funktion!$A$5),MONTH(1&amp;$A33),B$22),$AI$5&gt;=DATE(YEAR(Funktion!$A$5),MONTH(1&amp;$A33),B$22)),IF(AND(B33=$AC$12,$AD$9&lt;=DATE(YEAR(Funktion!$A$5),MONTH(1&amp;$A33),B$22),$AI$9&gt;=DATE(YEAR(Funktion!$A$5),MONTH(1&amp;$A33),B$22),SUM(COUNTIF($AN$8:$BR$19,$AC$12),COUNTIF($AN$20:AN20,$AC$12))&lt;=$AM$9),"U",IF(AND(B33=$AC$12,$AD$9&lt;=DATE(YEAR(Funktion!$A$5),MONTH(1&amp;$A33),B$22),$AI$9&gt;=DATE(YEAR(Funktion!$A$5),MONTH(1&amp;$A33),B$22),AN20=$AC$12),"U",B33)),"")</f>
        <v/>
      </c>
      <c r="AO33" s="141" t="str">
        <f ca="1">IF(AND($AD$5&lt;=DATE(YEAR(Funktion!$A$5),MONTH(1&amp;$A33),C$22),$AI$5&gt;=DATE(YEAR(Funktion!$A$5),MONTH(1&amp;$A33),C$22)),IF(AND(C33=$AC$12,$AD$9&lt;=DATE(YEAR(Funktion!$A$5),MONTH(1&amp;$A33),C$22),$AI$9&gt;=DATE(YEAR(Funktion!$A$5),MONTH(1&amp;$A33),C$22),SUM(COUNTIF($AN$8:$BR$19,$AC$12),COUNTIF($AN$20:AO20,$AC$12))&lt;=$AM$9),"U",IF(AND(C33=$AC$12,$AD$9&lt;=DATE(YEAR(Funktion!$A$5),MONTH(1&amp;$A33),C$22),$AI$9&gt;=DATE(YEAR(Funktion!$A$5),MONTH(1&amp;$A33),C$22),AO20=$AC$12),"U",C33)),"")</f>
        <v/>
      </c>
      <c r="AP33" s="141" t="str">
        <f ca="1">IF(AND($AD$5&lt;=DATE(YEAR(Funktion!$A$5),MONTH(1&amp;$A33),D$22),$AI$5&gt;=DATE(YEAR(Funktion!$A$5),MONTH(1&amp;$A33),D$22)),IF(AND(D33=$AC$12,$AD$9&lt;=DATE(YEAR(Funktion!$A$5),MONTH(1&amp;$A33),D$22),$AI$9&gt;=DATE(YEAR(Funktion!$A$5),MONTH(1&amp;$A33),D$22),SUM(COUNTIF($AN$8:$BR$19,$AC$12),COUNTIF($AN$20:AP20,$AC$12))&lt;=$AM$9),"U",IF(AND(D33=$AC$12,$AD$9&lt;=DATE(YEAR(Funktion!$A$5),MONTH(1&amp;$A33),D$22),$AI$9&gt;=DATE(YEAR(Funktion!$A$5),MONTH(1&amp;$A33),D$22),AP20=$AC$12),"U",D33)),"")</f>
        <v/>
      </c>
      <c r="AQ33" s="141" t="str">
        <f ca="1">IF(AND($AD$5&lt;=DATE(YEAR(Funktion!$A$5),MONTH(1&amp;$A33),E$22),$AI$5&gt;=DATE(YEAR(Funktion!$A$5),MONTH(1&amp;$A33),E$22)),IF(AND(E33=$AC$12,$AD$9&lt;=DATE(YEAR(Funktion!$A$5),MONTH(1&amp;$A33),E$22),$AI$9&gt;=DATE(YEAR(Funktion!$A$5),MONTH(1&amp;$A33),E$22),SUM(COUNTIF($AN$8:$BR$19,$AC$12),COUNTIF($AN$20:AQ20,$AC$12))&lt;=$AM$9),"U",IF(AND(E33=$AC$12,$AD$9&lt;=DATE(YEAR(Funktion!$A$5),MONTH(1&amp;$A33),E$22),$AI$9&gt;=DATE(YEAR(Funktion!$A$5),MONTH(1&amp;$A33),E$22),AQ20=$AC$12),"U",E33)),"")</f>
        <v/>
      </c>
      <c r="AR33" s="141" t="str">
        <f ca="1">IF(AND($AD$5&lt;=DATE(YEAR(Funktion!$A$5),MONTH(1&amp;$A33),F$22),$AI$5&gt;=DATE(YEAR(Funktion!$A$5),MONTH(1&amp;$A33),F$22)),IF(AND(F33=$AC$12,$AD$9&lt;=DATE(YEAR(Funktion!$A$5),MONTH(1&amp;$A33),F$22),$AI$9&gt;=DATE(YEAR(Funktion!$A$5),MONTH(1&amp;$A33),F$22),SUM(COUNTIF($AN$8:$BR$19,$AC$12),COUNTIF($AN$20:AR20,$AC$12))&lt;=$AM$9),"U",IF(AND(F33=$AC$12,$AD$9&lt;=DATE(YEAR(Funktion!$A$5),MONTH(1&amp;$A33),F$22),$AI$9&gt;=DATE(YEAR(Funktion!$A$5),MONTH(1&amp;$A33),F$22),AR20=$AC$12),"U",F33)),"")</f>
        <v/>
      </c>
      <c r="AS33" s="141" t="str">
        <f ca="1">IF(AND($AD$5&lt;=DATE(YEAR(Funktion!$A$5),MONTH(1&amp;$A33),G$22),$AI$5&gt;=DATE(YEAR(Funktion!$A$5),MONTH(1&amp;$A33),G$22)),IF(AND(G33=$AC$12,$AD$9&lt;=DATE(YEAR(Funktion!$A$5),MONTH(1&amp;$A33),G$22),$AI$9&gt;=DATE(YEAR(Funktion!$A$5),MONTH(1&amp;$A33),G$22),SUM(COUNTIF($AN$8:$BR$19,$AC$12),COUNTIF($AN$20:AS20,$AC$12))&lt;=$AM$9),"U",IF(AND(G33=$AC$12,$AD$9&lt;=DATE(YEAR(Funktion!$A$5),MONTH(1&amp;$A33),G$22),$AI$9&gt;=DATE(YEAR(Funktion!$A$5),MONTH(1&amp;$A33),G$22),AS20=$AC$12),"U",G33)),"")</f>
        <v/>
      </c>
      <c r="AT33" s="141" t="str">
        <f ca="1">IF(AND($AD$5&lt;=DATE(YEAR(Funktion!$A$5),MONTH(1&amp;$A33),H$22),$AI$5&gt;=DATE(YEAR(Funktion!$A$5),MONTH(1&amp;$A33),H$22)),IF(AND(H33=$AC$12,$AD$9&lt;=DATE(YEAR(Funktion!$A$5),MONTH(1&amp;$A33),H$22),$AI$9&gt;=DATE(YEAR(Funktion!$A$5),MONTH(1&amp;$A33),H$22),SUM(COUNTIF($AN$8:$BR$19,$AC$12),COUNTIF($AN$20:AT20,$AC$12))&lt;=$AM$9),"U",IF(AND(H33=$AC$12,$AD$9&lt;=DATE(YEAR(Funktion!$A$5),MONTH(1&amp;$A33),H$22),$AI$9&gt;=DATE(YEAR(Funktion!$A$5),MONTH(1&amp;$A33),H$22),AT20=$AC$12),"U",H33)),"")</f>
        <v/>
      </c>
      <c r="AU33" s="141" t="str">
        <f ca="1">IF(AND($AD$5&lt;=DATE(YEAR(Funktion!$A$5),MONTH(1&amp;$A33),I$22),$AI$5&gt;=DATE(YEAR(Funktion!$A$5),MONTH(1&amp;$A33),I$22)),IF(AND(I33=$AC$12,$AD$9&lt;=DATE(YEAR(Funktion!$A$5),MONTH(1&amp;$A33),I$22),$AI$9&gt;=DATE(YEAR(Funktion!$A$5),MONTH(1&amp;$A33),I$22),SUM(COUNTIF($AN$8:$BR$19,$AC$12),COUNTIF($AN$20:AU20,$AC$12))&lt;=$AM$9),"U",IF(AND(I33=$AC$12,$AD$9&lt;=DATE(YEAR(Funktion!$A$5),MONTH(1&amp;$A33),I$22),$AI$9&gt;=DATE(YEAR(Funktion!$A$5),MONTH(1&amp;$A33),I$22),AU20=$AC$12),"U",I33)),"")</f>
        <v/>
      </c>
      <c r="AV33" s="141" t="str">
        <f ca="1">IF(AND($AD$5&lt;=DATE(YEAR(Funktion!$A$5),MONTH(1&amp;$A33),J$22),$AI$5&gt;=DATE(YEAR(Funktion!$A$5),MONTH(1&amp;$A33),J$22)),IF(AND(J33=$AC$12,$AD$9&lt;=DATE(YEAR(Funktion!$A$5),MONTH(1&amp;$A33),J$22),$AI$9&gt;=DATE(YEAR(Funktion!$A$5),MONTH(1&amp;$A33),J$22),SUM(COUNTIF($AN$8:$BR$19,$AC$12),COUNTIF($AN$20:AV20,$AC$12))&lt;=$AM$9),"U",IF(AND(J33=$AC$12,$AD$9&lt;=DATE(YEAR(Funktion!$A$5),MONTH(1&amp;$A33),J$22),$AI$9&gt;=DATE(YEAR(Funktion!$A$5),MONTH(1&amp;$A33),J$22),AV20=$AC$12),"U",J33)),"")</f>
        <v/>
      </c>
      <c r="AW33" s="141" t="str">
        <f ca="1">IF(AND($AD$5&lt;=DATE(YEAR(Funktion!$A$5),MONTH(1&amp;$A33),K$22),$AI$5&gt;=DATE(YEAR(Funktion!$A$5),MONTH(1&amp;$A33),K$22)),IF(AND(K33=$AC$12,$AD$9&lt;=DATE(YEAR(Funktion!$A$5),MONTH(1&amp;$A33),K$22),$AI$9&gt;=DATE(YEAR(Funktion!$A$5),MONTH(1&amp;$A33),K$22),SUM(COUNTIF($AN$8:$BR$19,$AC$12),COUNTIF($AN$20:AW20,$AC$12))&lt;=$AM$9),"U",IF(AND(K33=$AC$12,$AD$9&lt;=DATE(YEAR(Funktion!$A$5),MONTH(1&amp;$A33),K$22),$AI$9&gt;=DATE(YEAR(Funktion!$A$5),MONTH(1&amp;$A33),K$22),AW20=$AC$12),"U",K33)),"")</f>
        <v/>
      </c>
      <c r="AX33" s="141" t="str">
        <f ca="1">IF(AND($AD$5&lt;=DATE(YEAR(Funktion!$A$5),MONTH(1&amp;$A33),L$22),$AI$5&gt;=DATE(YEAR(Funktion!$A$5),MONTH(1&amp;$A33),L$22)),IF(AND(L33=$AC$12,$AD$9&lt;=DATE(YEAR(Funktion!$A$5),MONTH(1&amp;$A33),L$22),$AI$9&gt;=DATE(YEAR(Funktion!$A$5),MONTH(1&amp;$A33),L$22),SUM(COUNTIF($AN$8:$BR$19,$AC$12),COUNTIF($AN$20:AX20,$AC$12))&lt;=$AM$9),"U",IF(AND(L33=$AC$12,$AD$9&lt;=DATE(YEAR(Funktion!$A$5),MONTH(1&amp;$A33),L$22),$AI$9&gt;=DATE(YEAR(Funktion!$A$5),MONTH(1&amp;$A33),L$22),AX20=$AC$12),"U",L33)),"")</f>
        <v/>
      </c>
      <c r="AY33" s="141" t="str">
        <f ca="1">IF(AND($AD$5&lt;=DATE(YEAR(Funktion!$A$5),MONTH(1&amp;$A33),M$22),$AI$5&gt;=DATE(YEAR(Funktion!$A$5),MONTH(1&amp;$A33),M$22)),IF(AND(M33=$AC$12,$AD$9&lt;=DATE(YEAR(Funktion!$A$5),MONTH(1&amp;$A33),M$22),$AI$9&gt;=DATE(YEAR(Funktion!$A$5),MONTH(1&amp;$A33),M$22),SUM(COUNTIF($AN$8:$BR$19,$AC$12),COUNTIF($AN$20:AY20,$AC$12))&lt;=$AM$9),"U",IF(AND(M33=$AC$12,$AD$9&lt;=DATE(YEAR(Funktion!$A$5),MONTH(1&amp;$A33),M$22),$AI$9&gt;=DATE(YEAR(Funktion!$A$5),MONTH(1&amp;$A33),M$22),AY20=$AC$12),"U",M33)),"")</f>
        <v/>
      </c>
      <c r="AZ33" s="141" t="str">
        <f ca="1">IF(AND($AD$5&lt;=DATE(YEAR(Funktion!$A$5),MONTH(1&amp;$A33),N$22),$AI$5&gt;=DATE(YEAR(Funktion!$A$5),MONTH(1&amp;$A33),N$22)),IF(AND(N33=$AC$12,$AD$9&lt;=DATE(YEAR(Funktion!$A$5),MONTH(1&amp;$A33),N$22),$AI$9&gt;=DATE(YEAR(Funktion!$A$5),MONTH(1&amp;$A33),N$22),SUM(COUNTIF($AN$8:$BR$19,$AC$12),COUNTIF($AN$20:AZ20,$AC$12))&lt;=$AM$9),"U",IF(AND(N33=$AC$12,$AD$9&lt;=DATE(YEAR(Funktion!$A$5),MONTH(1&amp;$A33),N$22),$AI$9&gt;=DATE(YEAR(Funktion!$A$5),MONTH(1&amp;$A33),N$22),AZ20=$AC$12),"U",N33)),"")</f>
        <v/>
      </c>
      <c r="BA33" s="141" t="str">
        <f ca="1">IF(AND($AD$5&lt;=DATE(YEAR(Funktion!$A$5),MONTH(1&amp;$A33),O$22),$AI$5&gt;=DATE(YEAR(Funktion!$A$5),MONTH(1&amp;$A33),O$22)),IF(AND(O33=$AC$12,$AD$9&lt;=DATE(YEAR(Funktion!$A$5),MONTH(1&amp;$A33),O$22),$AI$9&gt;=DATE(YEAR(Funktion!$A$5),MONTH(1&amp;$A33),O$22),SUM(COUNTIF($AN$8:$BR$19,$AC$12),COUNTIF($AN$20:BA20,$AC$12))&lt;=$AM$9),"U",IF(AND(O33=$AC$12,$AD$9&lt;=DATE(YEAR(Funktion!$A$5),MONTH(1&amp;$A33),O$22),$AI$9&gt;=DATE(YEAR(Funktion!$A$5),MONTH(1&amp;$A33),O$22),BA20=$AC$12),"U",O33)),"")</f>
        <v/>
      </c>
      <c r="BB33" s="141" t="str">
        <f ca="1">IF(AND($AD$5&lt;=DATE(YEAR(Funktion!$A$5),MONTH(1&amp;$A33),P$22),$AI$5&gt;=DATE(YEAR(Funktion!$A$5),MONTH(1&amp;$A33),P$22)),IF(AND(P33=$AC$12,$AD$9&lt;=DATE(YEAR(Funktion!$A$5),MONTH(1&amp;$A33),P$22),$AI$9&gt;=DATE(YEAR(Funktion!$A$5),MONTH(1&amp;$A33),P$22),SUM(COUNTIF($AN$8:$BR$19,$AC$12),COUNTIF($AN$20:BB20,$AC$12))&lt;=$AM$9),"U",IF(AND(P33=$AC$12,$AD$9&lt;=DATE(YEAR(Funktion!$A$5),MONTH(1&amp;$A33),P$22),$AI$9&gt;=DATE(YEAR(Funktion!$A$5),MONTH(1&amp;$A33),P$22),BB20=$AC$12),"U",P33)),"")</f>
        <v/>
      </c>
      <c r="BC33" s="141" t="str">
        <f ca="1">IF(AND($AD$5&lt;=DATE(YEAR(Funktion!$A$5),MONTH(1&amp;$A33),Q$22),$AI$5&gt;=DATE(YEAR(Funktion!$A$5),MONTH(1&amp;$A33),Q$22)),IF(AND(Q33=$AC$12,$AD$9&lt;=DATE(YEAR(Funktion!$A$5),MONTH(1&amp;$A33),Q$22),$AI$9&gt;=DATE(YEAR(Funktion!$A$5),MONTH(1&amp;$A33),Q$22),SUM(COUNTIF($AN$8:$BR$19,$AC$12),COUNTIF($AN$20:BC20,$AC$12))&lt;=$AM$9),"U",IF(AND(Q33=$AC$12,$AD$9&lt;=DATE(YEAR(Funktion!$A$5),MONTH(1&amp;$A33),Q$22),$AI$9&gt;=DATE(YEAR(Funktion!$A$5),MONTH(1&amp;$A33),Q$22),BC20=$AC$12),"U",Q33)),"")</f>
        <v/>
      </c>
      <c r="BD33" s="141" t="str">
        <f ca="1">IF(AND($AD$5&lt;=DATE(YEAR(Funktion!$A$5),MONTH(1&amp;$A33),R$22),$AI$5&gt;=DATE(YEAR(Funktion!$A$5),MONTH(1&amp;$A33),R$22)),IF(AND(R33=$AC$12,$AD$9&lt;=DATE(YEAR(Funktion!$A$5),MONTH(1&amp;$A33),R$22),$AI$9&gt;=DATE(YEAR(Funktion!$A$5),MONTH(1&amp;$A33),R$22),SUM(COUNTIF($AN$8:$BR$19,$AC$12),COUNTIF($AN$20:BD20,$AC$12))&lt;=$AM$9),"U",IF(AND(R33=$AC$12,$AD$9&lt;=DATE(YEAR(Funktion!$A$5),MONTH(1&amp;$A33),R$22),$AI$9&gt;=DATE(YEAR(Funktion!$A$5),MONTH(1&amp;$A33),R$22),BD20=$AC$12),"U",R33)),"")</f>
        <v/>
      </c>
      <c r="BE33" s="141" t="str">
        <f ca="1">IF(AND($AD$5&lt;=DATE(YEAR(Funktion!$A$5),MONTH(1&amp;$A33),S$22),$AI$5&gt;=DATE(YEAR(Funktion!$A$5),MONTH(1&amp;$A33),S$22)),IF(AND(S33=$AC$12,$AD$9&lt;=DATE(YEAR(Funktion!$A$5),MONTH(1&amp;$A33),S$22),$AI$9&gt;=DATE(YEAR(Funktion!$A$5),MONTH(1&amp;$A33),S$22),SUM(COUNTIF($AN$8:$BR$19,$AC$12),COUNTIF($AN$20:BE20,$AC$12))&lt;=$AM$9),"U",IF(AND(S33=$AC$12,$AD$9&lt;=DATE(YEAR(Funktion!$A$5),MONTH(1&amp;$A33),S$22),$AI$9&gt;=DATE(YEAR(Funktion!$A$5),MONTH(1&amp;$A33),S$22),BE20=$AC$12),"U",S33)),"")</f>
        <v/>
      </c>
      <c r="BF33" s="141" t="str">
        <f ca="1">IF(AND($AD$5&lt;=DATE(YEAR(Funktion!$A$5),MONTH(1&amp;$A33),T$22),$AI$5&gt;=DATE(YEAR(Funktion!$A$5),MONTH(1&amp;$A33),T$22)),IF(AND(T33=$AC$12,$AD$9&lt;=DATE(YEAR(Funktion!$A$5),MONTH(1&amp;$A33),T$22),$AI$9&gt;=DATE(YEAR(Funktion!$A$5),MONTH(1&amp;$A33),T$22),SUM(COUNTIF($AN$8:$BR$19,$AC$12),COUNTIF($AN$20:BF20,$AC$12))&lt;=$AM$9),"U",IF(AND(T33=$AC$12,$AD$9&lt;=DATE(YEAR(Funktion!$A$5),MONTH(1&amp;$A33),T$22),$AI$9&gt;=DATE(YEAR(Funktion!$A$5),MONTH(1&amp;$A33),T$22),BF20=$AC$12),"U",T33)),"")</f>
        <v/>
      </c>
      <c r="BG33" s="141" t="str">
        <f ca="1">IF(AND($AD$5&lt;=DATE(YEAR(Funktion!$A$5),MONTH(1&amp;$A33),U$22),$AI$5&gt;=DATE(YEAR(Funktion!$A$5),MONTH(1&amp;$A33),U$22)),IF(AND(U33=$AC$12,$AD$9&lt;=DATE(YEAR(Funktion!$A$5),MONTH(1&amp;$A33),U$22),$AI$9&gt;=DATE(YEAR(Funktion!$A$5),MONTH(1&amp;$A33),U$22),SUM(COUNTIF($AN$8:$BR$19,$AC$12),COUNTIF($AN$20:BG20,$AC$12))&lt;=$AM$9),"U",IF(AND(U33=$AC$12,$AD$9&lt;=DATE(YEAR(Funktion!$A$5),MONTH(1&amp;$A33),U$22),$AI$9&gt;=DATE(YEAR(Funktion!$A$5),MONTH(1&amp;$A33),U$22),BG20=$AC$12),"U",U33)),"")</f>
        <v/>
      </c>
      <c r="BH33" s="141" t="str">
        <f ca="1">IF(AND($AD$5&lt;=DATE(YEAR(Funktion!$A$5),MONTH(1&amp;$A33),V$22),$AI$5&gt;=DATE(YEAR(Funktion!$A$5),MONTH(1&amp;$A33),V$22)),IF(AND(V33=$AC$12,$AD$9&lt;=DATE(YEAR(Funktion!$A$5),MONTH(1&amp;$A33),V$22),$AI$9&gt;=DATE(YEAR(Funktion!$A$5),MONTH(1&amp;$A33),V$22),SUM(COUNTIF($AN$8:$BR$19,$AC$12),COUNTIF($AN$20:BH20,$AC$12))&lt;=$AM$9),"U",IF(AND(V33=$AC$12,$AD$9&lt;=DATE(YEAR(Funktion!$A$5),MONTH(1&amp;$A33),V$22),$AI$9&gt;=DATE(YEAR(Funktion!$A$5),MONTH(1&amp;$A33),V$22),BH20=$AC$12),"U",V33)),"")</f>
        <v/>
      </c>
      <c r="BI33" s="141" t="str">
        <f ca="1">IF(AND($AD$5&lt;=DATE(YEAR(Funktion!$A$5),MONTH(1&amp;$A33),W$22),$AI$5&gt;=DATE(YEAR(Funktion!$A$5),MONTH(1&amp;$A33),W$22)),IF(AND(W33=$AC$12,$AD$9&lt;=DATE(YEAR(Funktion!$A$5),MONTH(1&amp;$A33),W$22),$AI$9&gt;=DATE(YEAR(Funktion!$A$5),MONTH(1&amp;$A33),W$22),SUM(COUNTIF($AN$8:$BR$19,$AC$12),COUNTIF($AN$20:BI20,$AC$12))&lt;=$AM$9),"U",IF(AND(W33=$AC$12,$AD$9&lt;=DATE(YEAR(Funktion!$A$5),MONTH(1&amp;$A33),W$22),$AI$9&gt;=DATE(YEAR(Funktion!$A$5),MONTH(1&amp;$A33),W$22),BI20=$AC$12),"U",W33)),"")</f>
        <v/>
      </c>
      <c r="BJ33" s="141" t="str">
        <f ca="1">IF(AND($AD$5&lt;=DATE(YEAR(Funktion!$A$5),MONTH(1&amp;$A33),X$22),$AI$5&gt;=DATE(YEAR(Funktion!$A$5),MONTH(1&amp;$A33),X$22)),IF(AND(X33=$AC$12,$AD$9&lt;=DATE(YEAR(Funktion!$A$5),MONTH(1&amp;$A33),X$22),$AI$9&gt;=DATE(YEAR(Funktion!$A$5),MONTH(1&amp;$A33),X$22),SUM(COUNTIF($AN$8:$BR$19,$AC$12),COUNTIF($AN$20:BJ20,$AC$12))&lt;=$AM$9),"U",IF(AND(X33=$AC$12,$AD$9&lt;=DATE(YEAR(Funktion!$A$5),MONTH(1&amp;$A33),X$22),$AI$9&gt;=DATE(YEAR(Funktion!$A$5),MONTH(1&amp;$A33),X$22),BJ20=$AC$12),"U",X33)),"")</f>
        <v/>
      </c>
      <c r="BK33" s="141" t="str">
        <f ca="1">IF(AND($AD$5&lt;=DATE(YEAR(Funktion!$A$5),MONTH(1&amp;$A33),Y$22),$AI$5&gt;=DATE(YEAR(Funktion!$A$5),MONTH(1&amp;$A33),Y$22)),IF(AND(Y33=$AC$12,$AD$9&lt;=DATE(YEAR(Funktion!$A$5),MONTH(1&amp;$A33),Y$22),$AI$9&gt;=DATE(YEAR(Funktion!$A$5),MONTH(1&amp;$A33),Y$22),SUM(COUNTIF($AN$8:$BR$19,$AC$12),COUNTIF($AN$20:BK20,$AC$12))&lt;=$AM$9),"U",IF(AND(Y33=$AC$12,$AD$9&lt;=DATE(YEAR(Funktion!$A$5),MONTH(1&amp;$A33),Y$22),$AI$9&gt;=DATE(YEAR(Funktion!$A$5),MONTH(1&amp;$A33),Y$22),BK20=$AC$12),"U",Y33)),"")</f>
        <v/>
      </c>
      <c r="BL33" s="141" t="str">
        <f ca="1">IF(AND($AD$5&lt;=DATE(YEAR(Funktion!$A$5),MONTH(1&amp;$A33),Z$22),$AI$5&gt;=DATE(YEAR(Funktion!$A$5),MONTH(1&amp;$A33),Z$22)),IF(AND(Z33=$AC$12,$AD$9&lt;=DATE(YEAR(Funktion!$A$5),MONTH(1&amp;$A33),Z$22),$AI$9&gt;=DATE(YEAR(Funktion!$A$5),MONTH(1&amp;$A33),Z$22),SUM(COUNTIF($AN$8:$BR$19,$AC$12),COUNTIF($AN$20:BL20,$AC$12))&lt;=$AM$9),"U",IF(AND(Z33=$AC$12,$AD$9&lt;=DATE(YEAR(Funktion!$A$5),MONTH(1&amp;$A33),Z$22),$AI$9&gt;=DATE(YEAR(Funktion!$A$5),MONTH(1&amp;$A33),Z$22),BL20=$AC$12),"U",Z33)),"")</f>
        <v/>
      </c>
      <c r="BM33" s="141" t="str">
        <f ca="1">IF(AND($AD$5&lt;=DATE(YEAR(Funktion!$A$5),MONTH(1&amp;$A33),AA$22),$AI$5&gt;=DATE(YEAR(Funktion!$A$5),MONTH(1&amp;$A33),AA$22)),IF(AND(AA33=$AC$12,$AD$9&lt;=DATE(YEAR(Funktion!$A$5),MONTH(1&amp;$A33),AA$22),$AI$9&gt;=DATE(YEAR(Funktion!$A$5),MONTH(1&amp;$A33),AA$22),SUM(COUNTIF($AN$8:$BR$19,$AC$12),COUNTIF($AN$20:BM20,$AC$12))&lt;=$AM$9),"U",IF(AND(AA33=$AC$12,$AD$9&lt;=DATE(YEAR(Funktion!$A$5),MONTH(1&amp;$A33),AA$22),$AI$9&gt;=DATE(YEAR(Funktion!$A$5),MONTH(1&amp;$A33),AA$22),BM20=$AC$12),"U",AA33)),"")</f>
        <v/>
      </c>
      <c r="BN33" s="141" t="str">
        <f ca="1">IF(AND($AD$5&lt;=DATE(YEAR(Funktion!$A$5),MONTH(1&amp;$A33),AB$22),$AI$5&gt;=DATE(YEAR(Funktion!$A$5),MONTH(1&amp;$A33),AB$22)),IF(AND(AB33=$AC$12,$AD$9&lt;=DATE(YEAR(Funktion!$A$5),MONTH(1&amp;$A33),AB$22),$AI$9&gt;=DATE(YEAR(Funktion!$A$5),MONTH(1&amp;$A33),AB$22),SUM(COUNTIF($AN$8:$BR$19,$AC$12),COUNTIF($AN$20:BN20,$AC$12))&lt;=$AM$9),"U",IF(AND(AB33=$AC$12,$AD$9&lt;=DATE(YEAR(Funktion!$A$5),MONTH(1&amp;$A33),AB$22),$AI$9&gt;=DATE(YEAR(Funktion!$A$5),MONTH(1&amp;$A33),AB$22),BN20=$AC$12),"U",AB33)),"")</f>
        <v/>
      </c>
      <c r="BO33" s="141" t="str">
        <f ca="1">IF(AND($AD$5&lt;=DATE(YEAR(Funktion!$A$5),MONTH(1&amp;$A33),AC$22),$AI$5&gt;=DATE(YEAR(Funktion!$A$5),MONTH(1&amp;$A33),AC$22)),IF(AND(AC33=$AC$12,$AD$9&lt;=DATE(YEAR(Funktion!$A$5),MONTH(1&amp;$A33),AC$22),$AI$9&gt;=DATE(YEAR(Funktion!$A$5),MONTH(1&amp;$A33),AC$22),SUM(COUNTIF($AN$8:$BR$19,$AC$12),COUNTIF($AN$20:BO20,$AC$12))&lt;=$AM$9),"U",IF(AND(AC33=$AC$12,$AD$9&lt;=DATE(YEAR(Funktion!$A$5),MONTH(1&amp;$A33),AC$22),$AI$9&gt;=DATE(YEAR(Funktion!$A$5),MONTH(1&amp;$A33),AC$22),BO20=$AC$12),"U",AC33)),"")</f>
        <v/>
      </c>
      <c r="BP33" s="141" t="str">
        <f ca="1">IF(AND($AD$5&lt;=DATE(YEAR(Funktion!$A$5),MONTH(1&amp;$A33),AD$22),$AI$5&gt;=DATE(YEAR(Funktion!$A$5),MONTH(1&amp;$A33),AD$22)),IF(AND(AD33=$AC$12,$AD$9&lt;=DATE(YEAR(Funktion!$A$5),MONTH(1&amp;$A33),AD$22),$AI$9&gt;=DATE(YEAR(Funktion!$A$5),MONTH(1&amp;$A33),AD$22),SUM(COUNTIF($AN$8:$BR$19,$AC$12),COUNTIF($AN$20:BP20,$AC$12))&lt;=$AM$9),"U",IF(AND(AD33=$AC$12,$AD$9&lt;=DATE(YEAR(Funktion!$A$5),MONTH(1&amp;$A33),AD$22),$AI$9&gt;=DATE(YEAR(Funktion!$A$5),MONTH(1&amp;$A33),AD$22),BP20=$AC$12),"U",AD33)),"")</f>
        <v/>
      </c>
      <c r="BQ33" s="141" t="str">
        <f ca="1">IF(AND($AD$5&lt;=DATE(YEAR(Funktion!$A$5),MONTH(1&amp;$A33),AE$22),$AI$5&gt;=DATE(YEAR(Funktion!$A$5),MONTH(1&amp;$A33),AE$22)),IF(AND(AE33=$AC$12,$AD$9&lt;=DATE(YEAR(Funktion!$A$5),MONTH(1&amp;$A33),AE$22),$AI$9&gt;=DATE(YEAR(Funktion!$A$5),MONTH(1&amp;$A33),AE$22),SUM(COUNTIF($AN$8:$BR$19,$AC$12),COUNTIF($AN$20:BQ20,$AC$12))&lt;=$AM$9),"U",IF(AND(AE33=$AC$12,$AD$9&lt;=DATE(YEAR(Funktion!$A$5),MONTH(1&amp;$A33),AE$22),$AI$9&gt;=DATE(YEAR(Funktion!$A$5),MONTH(1&amp;$A33),AE$22),BQ20=$AC$12),"U",AE33)),"")</f>
        <v/>
      </c>
      <c r="BR33" s="141" t="str">
        <f ca="1">IF(AND($AD$5&lt;=DATE(YEAR(Funktion!$A$5),MONTH(1&amp;$A33),AF$22),$AI$5&gt;=DATE(YEAR(Funktion!$A$5),MONTH(1&amp;$A33),AF$22)),IF(AND(AF33=$AC$12,$AD$9&lt;=DATE(YEAR(Funktion!$A$5),MONTH(1&amp;$A33),AF$22),$AI$9&gt;=DATE(YEAR(Funktion!$A$5),MONTH(1&amp;$A33),AF$22),SUM(COUNTIF($AN$8:$BR$19,$AC$12),COUNTIF($AN$20:BR20,$AC$12))&lt;=$AM$9),"U",IF(AND(AF33=$AC$12,$AD$9&lt;=DATE(YEAR(Funktion!$A$5),MONTH(1&amp;$A33),AF$22),$AI$9&gt;=DATE(YEAR(Funktion!$A$5),MONTH(1&amp;$A33),AF$22),BR20=$AC$12),"U",AF33)),"")</f>
        <v/>
      </c>
    </row>
    <row r="34" spans="1:70" ht="14.1" customHeight="1" x14ac:dyDescent="0.2">
      <c r="A34" s="9" t="s">
        <v>8</v>
      </c>
      <c r="B34" s="119"/>
      <c r="C34" s="142" t="s">
        <v>87</v>
      </c>
      <c r="D34" s="142" t="s">
        <v>88</v>
      </c>
      <c r="E34" s="119"/>
      <c r="F34" s="119"/>
      <c r="G34" s="119"/>
      <c r="H34" s="119"/>
      <c r="I34" s="119"/>
      <c r="J34" s="142" t="s">
        <v>87</v>
      </c>
      <c r="K34" s="142" t="s">
        <v>88</v>
      </c>
      <c r="L34" s="119"/>
      <c r="M34" s="119"/>
      <c r="N34" s="119"/>
      <c r="O34" s="119"/>
      <c r="P34" s="119"/>
      <c r="Q34" s="142" t="s">
        <v>87</v>
      </c>
      <c r="R34" s="142" t="s">
        <v>88</v>
      </c>
      <c r="S34" s="119"/>
      <c r="T34" s="119"/>
      <c r="U34" s="118"/>
      <c r="V34" s="118"/>
      <c r="W34" s="118"/>
      <c r="X34" s="142" t="s">
        <v>87</v>
      </c>
      <c r="Y34" s="142" t="s">
        <v>88</v>
      </c>
      <c r="Z34" s="142" t="s">
        <v>89</v>
      </c>
      <c r="AA34" s="142" t="s">
        <v>89</v>
      </c>
      <c r="AB34" s="118"/>
      <c r="AC34" s="119"/>
      <c r="AD34" s="119"/>
      <c r="AE34" s="142" t="s">
        <v>87</v>
      </c>
      <c r="AF34" s="167" t="s">
        <v>88</v>
      </c>
      <c r="AG34" s="126">
        <f t="shared" ca="1" si="12"/>
        <v>0</v>
      </c>
      <c r="AH34" s="127">
        <f t="shared" ca="1" si="12"/>
        <v>0</v>
      </c>
      <c r="AI34" s="127">
        <f t="shared" ca="1" si="9"/>
        <v>0</v>
      </c>
      <c r="AJ34" s="127">
        <f t="shared" ca="1" si="9"/>
        <v>0</v>
      </c>
      <c r="AK34" s="128">
        <f t="shared" ca="1" si="9"/>
        <v>0</v>
      </c>
      <c r="AL34" s="128">
        <f t="shared" ca="1" si="9"/>
        <v>0</v>
      </c>
      <c r="AM34" s="10" t="str">
        <f>IF(ISBLANK($AI$5),"",SUM(AG34:AJ34))</f>
        <v/>
      </c>
      <c r="AN34" s="141" t="str">
        <f ca="1">IF(AND($AD$5&lt;=DATE(YEAR(Funktion!$A$5),MONTH(1&amp;$A34),B$22),$AI$5&gt;=DATE(YEAR(Funktion!$A$5),MONTH(1&amp;$A34),B$22)),IF(AND(B34=$AC$12,$AD$9&lt;=DATE(YEAR(Funktion!$A$5),MONTH(1&amp;$A34),B$22),$AI$9&gt;=DATE(YEAR(Funktion!$A$5),MONTH(1&amp;$A34),B$22),SUM(COUNTIF($AN$8:$BR$20,$AC$12),COUNTIF($AN$21:AN21,$AC$12))&lt;=$AM$9),"U",IF(AND(B34=$AC$12,$AD$9&lt;=DATE(YEAR(Funktion!$A$5),MONTH(1&amp;$A34),B$22),$AI$9&gt;=DATE(YEAR(Funktion!$A$5),MONTH(1&amp;$A34),B$22),AN21=$AC$12),"U",B34)),"")</f>
        <v/>
      </c>
      <c r="AO34" s="141" t="str">
        <f ca="1">IF(AND($AD$5&lt;=DATE(YEAR(Funktion!$A$5),MONTH(1&amp;$A34),C$22),$AI$5&gt;=DATE(YEAR(Funktion!$A$5),MONTH(1&amp;$A34),C$22)),IF(AND(C34=$AC$12,$AD$9&lt;=DATE(YEAR(Funktion!$A$5),MONTH(1&amp;$A34),C$22),$AI$9&gt;=DATE(YEAR(Funktion!$A$5),MONTH(1&amp;$A34),C$22),SUM(COUNTIF($AN$8:$BR$20,$AC$12),COUNTIF($AN$21:AO21,$AC$12))&lt;=$AM$9),"U",IF(AND(C34=$AC$12,$AD$9&lt;=DATE(YEAR(Funktion!$A$5),MONTH(1&amp;$A34),C$22),$AI$9&gt;=DATE(YEAR(Funktion!$A$5),MONTH(1&amp;$A34),C$22),AO21=$AC$12),"U",C34)),"")</f>
        <v/>
      </c>
      <c r="AP34" s="141" t="str">
        <f ca="1">IF(AND($AD$5&lt;=DATE(YEAR(Funktion!$A$5),MONTH(1&amp;$A34),D$22),$AI$5&gt;=DATE(YEAR(Funktion!$A$5),MONTH(1&amp;$A34),D$22)),IF(AND(D34=$AC$12,$AD$9&lt;=DATE(YEAR(Funktion!$A$5),MONTH(1&amp;$A34),D$22),$AI$9&gt;=DATE(YEAR(Funktion!$A$5),MONTH(1&amp;$A34),D$22),SUM(COUNTIF($AN$8:$BR$20,$AC$12),COUNTIF($AN$21:AP21,$AC$12))&lt;=$AM$9),"U",IF(AND(D34=$AC$12,$AD$9&lt;=DATE(YEAR(Funktion!$A$5),MONTH(1&amp;$A34),D$22),$AI$9&gt;=DATE(YEAR(Funktion!$A$5),MONTH(1&amp;$A34),D$22),AP21=$AC$12),"U",D34)),"")</f>
        <v/>
      </c>
      <c r="AQ34" s="141" t="str">
        <f ca="1">IF(AND($AD$5&lt;=DATE(YEAR(Funktion!$A$5),MONTH(1&amp;$A34),E$22),$AI$5&gt;=DATE(YEAR(Funktion!$A$5),MONTH(1&amp;$A34),E$22)),IF(AND(E34=$AC$12,$AD$9&lt;=DATE(YEAR(Funktion!$A$5),MONTH(1&amp;$A34),E$22),$AI$9&gt;=DATE(YEAR(Funktion!$A$5),MONTH(1&amp;$A34),E$22),SUM(COUNTIF($AN$8:$BR$20,$AC$12),COUNTIF($AN$21:AQ21,$AC$12))&lt;=$AM$9),"U",IF(AND(E34=$AC$12,$AD$9&lt;=DATE(YEAR(Funktion!$A$5),MONTH(1&amp;$A34),E$22),$AI$9&gt;=DATE(YEAR(Funktion!$A$5),MONTH(1&amp;$A34),E$22),AQ21=$AC$12),"U",E34)),"")</f>
        <v/>
      </c>
      <c r="AR34" s="141" t="str">
        <f ca="1">IF(AND($AD$5&lt;=DATE(YEAR(Funktion!$A$5),MONTH(1&amp;$A34),F$22),$AI$5&gt;=DATE(YEAR(Funktion!$A$5),MONTH(1&amp;$A34),F$22)),IF(AND(F34=$AC$12,$AD$9&lt;=DATE(YEAR(Funktion!$A$5),MONTH(1&amp;$A34),F$22),$AI$9&gt;=DATE(YEAR(Funktion!$A$5),MONTH(1&amp;$A34),F$22),SUM(COUNTIF($AN$8:$BR$20,$AC$12),COUNTIF($AN$21:AR21,$AC$12))&lt;=$AM$9),"U",IF(AND(F34=$AC$12,$AD$9&lt;=DATE(YEAR(Funktion!$A$5),MONTH(1&amp;$A34),F$22),$AI$9&gt;=DATE(YEAR(Funktion!$A$5),MONTH(1&amp;$A34),F$22),AR21=$AC$12),"U",F34)),"")</f>
        <v/>
      </c>
      <c r="AS34" s="141" t="str">
        <f ca="1">IF(AND($AD$5&lt;=DATE(YEAR(Funktion!$A$5),MONTH(1&amp;$A34),G$22),$AI$5&gt;=DATE(YEAR(Funktion!$A$5),MONTH(1&amp;$A34),G$22)),IF(AND(G34=$AC$12,$AD$9&lt;=DATE(YEAR(Funktion!$A$5),MONTH(1&amp;$A34),G$22),$AI$9&gt;=DATE(YEAR(Funktion!$A$5),MONTH(1&amp;$A34),G$22),SUM(COUNTIF($AN$8:$BR$20,$AC$12),COUNTIF($AN$21:AS21,$AC$12))&lt;=$AM$9),"U",IF(AND(G34=$AC$12,$AD$9&lt;=DATE(YEAR(Funktion!$A$5),MONTH(1&amp;$A34),G$22),$AI$9&gt;=DATE(YEAR(Funktion!$A$5),MONTH(1&amp;$A34),G$22),AS21=$AC$12),"U",G34)),"")</f>
        <v/>
      </c>
      <c r="AT34" s="141" t="str">
        <f ca="1">IF(AND($AD$5&lt;=DATE(YEAR(Funktion!$A$5),MONTH(1&amp;$A34),H$22),$AI$5&gt;=DATE(YEAR(Funktion!$A$5),MONTH(1&amp;$A34),H$22)),IF(AND(H34=$AC$12,$AD$9&lt;=DATE(YEAR(Funktion!$A$5),MONTH(1&amp;$A34),H$22),$AI$9&gt;=DATE(YEAR(Funktion!$A$5),MONTH(1&amp;$A34),H$22),SUM(COUNTIF($AN$8:$BR$20,$AC$12),COUNTIF($AN$21:AT21,$AC$12))&lt;=$AM$9),"U",IF(AND(H34=$AC$12,$AD$9&lt;=DATE(YEAR(Funktion!$A$5),MONTH(1&amp;$A34),H$22),$AI$9&gt;=DATE(YEAR(Funktion!$A$5),MONTH(1&amp;$A34),H$22),AT21=$AC$12),"U",H34)),"")</f>
        <v/>
      </c>
      <c r="AU34" s="141" t="str">
        <f ca="1">IF(AND($AD$5&lt;=DATE(YEAR(Funktion!$A$5),MONTH(1&amp;$A34),I$22),$AI$5&gt;=DATE(YEAR(Funktion!$A$5),MONTH(1&amp;$A34),I$22)),IF(AND(I34=$AC$12,$AD$9&lt;=DATE(YEAR(Funktion!$A$5),MONTH(1&amp;$A34),I$22),$AI$9&gt;=DATE(YEAR(Funktion!$A$5),MONTH(1&amp;$A34),I$22),SUM(COUNTIF($AN$8:$BR$20,$AC$12),COUNTIF($AN$21:AU21,$AC$12))&lt;=$AM$9),"U",IF(AND(I34=$AC$12,$AD$9&lt;=DATE(YEAR(Funktion!$A$5),MONTH(1&amp;$A34),I$22),$AI$9&gt;=DATE(YEAR(Funktion!$A$5),MONTH(1&amp;$A34),I$22),AU21=$AC$12),"U",I34)),"")</f>
        <v/>
      </c>
      <c r="AV34" s="141" t="str">
        <f ca="1">IF(AND($AD$5&lt;=DATE(YEAR(Funktion!$A$5),MONTH(1&amp;$A34),J$22),$AI$5&gt;=DATE(YEAR(Funktion!$A$5),MONTH(1&amp;$A34),J$22)),IF(AND(J34=$AC$12,$AD$9&lt;=DATE(YEAR(Funktion!$A$5),MONTH(1&amp;$A34),J$22),$AI$9&gt;=DATE(YEAR(Funktion!$A$5),MONTH(1&amp;$A34),J$22),SUM(COUNTIF($AN$8:$BR$20,$AC$12),COUNTIF($AN$21:AV21,$AC$12))&lt;=$AM$9),"U",IF(AND(J34=$AC$12,$AD$9&lt;=DATE(YEAR(Funktion!$A$5),MONTH(1&amp;$A34),J$22),$AI$9&gt;=DATE(YEAR(Funktion!$A$5),MONTH(1&amp;$A34),J$22),AV21=$AC$12),"U",J34)),"")</f>
        <v/>
      </c>
      <c r="AW34" s="141" t="str">
        <f ca="1">IF(AND($AD$5&lt;=DATE(YEAR(Funktion!$A$5),MONTH(1&amp;$A34),K$22),$AI$5&gt;=DATE(YEAR(Funktion!$A$5),MONTH(1&amp;$A34),K$22)),IF(AND(K34=$AC$12,$AD$9&lt;=DATE(YEAR(Funktion!$A$5),MONTH(1&amp;$A34),K$22),$AI$9&gt;=DATE(YEAR(Funktion!$A$5),MONTH(1&amp;$A34),K$22),SUM(COUNTIF($AN$8:$BR$20,$AC$12),COUNTIF($AN$21:AW21,$AC$12))&lt;=$AM$9),"U",IF(AND(K34=$AC$12,$AD$9&lt;=DATE(YEAR(Funktion!$A$5),MONTH(1&amp;$A34),K$22),$AI$9&gt;=DATE(YEAR(Funktion!$A$5),MONTH(1&amp;$A34),K$22),AW21=$AC$12),"U",K34)),"")</f>
        <v/>
      </c>
      <c r="AX34" s="141" t="str">
        <f ca="1">IF(AND($AD$5&lt;=DATE(YEAR(Funktion!$A$5),MONTH(1&amp;$A34),L$22),$AI$5&gt;=DATE(YEAR(Funktion!$A$5),MONTH(1&amp;$A34),L$22)),IF(AND(L34=$AC$12,$AD$9&lt;=DATE(YEAR(Funktion!$A$5),MONTH(1&amp;$A34),L$22),$AI$9&gt;=DATE(YEAR(Funktion!$A$5),MONTH(1&amp;$A34),L$22),SUM(COUNTIF($AN$8:$BR$20,$AC$12),COUNTIF($AN$21:AX21,$AC$12))&lt;=$AM$9),"U",IF(AND(L34=$AC$12,$AD$9&lt;=DATE(YEAR(Funktion!$A$5),MONTH(1&amp;$A34),L$22),$AI$9&gt;=DATE(YEAR(Funktion!$A$5),MONTH(1&amp;$A34),L$22),AX21=$AC$12),"U",L34)),"")</f>
        <v/>
      </c>
      <c r="AY34" s="141" t="str">
        <f ca="1">IF(AND($AD$5&lt;=DATE(YEAR(Funktion!$A$5),MONTH(1&amp;$A34),M$22),$AI$5&gt;=DATE(YEAR(Funktion!$A$5),MONTH(1&amp;$A34),M$22)),IF(AND(M34=$AC$12,$AD$9&lt;=DATE(YEAR(Funktion!$A$5),MONTH(1&amp;$A34),M$22),$AI$9&gt;=DATE(YEAR(Funktion!$A$5),MONTH(1&amp;$A34),M$22),SUM(COUNTIF($AN$8:$BR$20,$AC$12),COUNTIF($AN$21:AY21,$AC$12))&lt;=$AM$9),"U",IF(AND(M34=$AC$12,$AD$9&lt;=DATE(YEAR(Funktion!$A$5),MONTH(1&amp;$A34),M$22),$AI$9&gt;=DATE(YEAR(Funktion!$A$5),MONTH(1&amp;$A34),M$22),AY21=$AC$12),"U",M34)),"")</f>
        <v/>
      </c>
      <c r="AZ34" s="141" t="str">
        <f ca="1">IF(AND($AD$5&lt;=DATE(YEAR(Funktion!$A$5),MONTH(1&amp;$A34),N$22),$AI$5&gt;=DATE(YEAR(Funktion!$A$5),MONTH(1&amp;$A34),N$22)),IF(AND(N34=$AC$12,$AD$9&lt;=DATE(YEAR(Funktion!$A$5),MONTH(1&amp;$A34),N$22),$AI$9&gt;=DATE(YEAR(Funktion!$A$5),MONTH(1&amp;$A34),N$22),SUM(COUNTIF($AN$8:$BR$20,$AC$12),COUNTIF($AN$21:AZ21,$AC$12))&lt;=$AM$9),"U",IF(AND(N34=$AC$12,$AD$9&lt;=DATE(YEAR(Funktion!$A$5),MONTH(1&amp;$A34),N$22),$AI$9&gt;=DATE(YEAR(Funktion!$A$5),MONTH(1&amp;$A34),N$22),AZ21=$AC$12),"U",N34)),"")</f>
        <v/>
      </c>
      <c r="BA34" s="141" t="str">
        <f ca="1">IF(AND($AD$5&lt;=DATE(YEAR(Funktion!$A$5),MONTH(1&amp;$A34),O$22),$AI$5&gt;=DATE(YEAR(Funktion!$A$5),MONTH(1&amp;$A34),O$22)),IF(AND(O34=$AC$12,$AD$9&lt;=DATE(YEAR(Funktion!$A$5),MONTH(1&amp;$A34),O$22),$AI$9&gt;=DATE(YEAR(Funktion!$A$5),MONTH(1&amp;$A34),O$22),SUM(COUNTIF($AN$8:$BR$20,$AC$12),COUNTIF($AN$21:BA21,$AC$12))&lt;=$AM$9),"U",IF(AND(O34=$AC$12,$AD$9&lt;=DATE(YEAR(Funktion!$A$5),MONTH(1&amp;$A34),O$22),$AI$9&gt;=DATE(YEAR(Funktion!$A$5),MONTH(1&amp;$A34),O$22),BA21=$AC$12),"U",O34)),"")</f>
        <v/>
      </c>
      <c r="BB34" s="141" t="str">
        <f ca="1">IF(AND($AD$5&lt;=DATE(YEAR(Funktion!$A$5),MONTH(1&amp;$A34),P$22),$AI$5&gt;=DATE(YEAR(Funktion!$A$5),MONTH(1&amp;$A34),P$22)),IF(AND(P34=$AC$12,$AD$9&lt;=DATE(YEAR(Funktion!$A$5),MONTH(1&amp;$A34),P$22),$AI$9&gt;=DATE(YEAR(Funktion!$A$5),MONTH(1&amp;$A34),P$22),SUM(COUNTIF($AN$8:$BR$20,$AC$12),COUNTIF($AN$21:BB21,$AC$12))&lt;=$AM$9),"U",IF(AND(P34=$AC$12,$AD$9&lt;=DATE(YEAR(Funktion!$A$5),MONTH(1&amp;$A34),P$22),$AI$9&gt;=DATE(YEAR(Funktion!$A$5),MONTH(1&amp;$A34),P$22),BB21=$AC$12),"U",P34)),"")</f>
        <v/>
      </c>
      <c r="BC34" s="141" t="str">
        <f ca="1">IF(AND($AD$5&lt;=DATE(YEAR(Funktion!$A$5),MONTH(1&amp;$A34),Q$22),$AI$5&gt;=DATE(YEAR(Funktion!$A$5),MONTH(1&amp;$A34),Q$22)),IF(AND(Q34=$AC$12,$AD$9&lt;=DATE(YEAR(Funktion!$A$5),MONTH(1&amp;$A34),Q$22),$AI$9&gt;=DATE(YEAR(Funktion!$A$5),MONTH(1&amp;$A34),Q$22),SUM(COUNTIF($AN$8:$BR$20,$AC$12),COUNTIF($AN$21:BC21,$AC$12))&lt;=$AM$9),"U",IF(AND(Q34=$AC$12,$AD$9&lt;=DATE(YEAR(Funktion!$A$5),MONTH(1&amp;$A34),Q$22),$AI$9&gt;=DATE(YEAR(Funktion!$A$5),MONTH(1&amp;$A34),Q$22),BC21=$AC$12),"U",Q34)),"")</f>
        <v/>
      </c>
      <c r="BD34" s="141" t="str">
        <f ca="1">IF(AND($AD$5&lt;=DATE(YEAR(Funktion!$A$5),MONTH(1&amp;$A34),R$22),$AI$5&gt;=DATE(YEAR(Funktion!$A$5),MONTH(1&amp;$A34),R$22)),IF(AND(R34=$AC$12,$AD$9&lt;=DATE(YEAR(Funktion!$A$5),MONTH(1&amp;$A34),R$22),$AI$9&gt;=DATE(YEAR(Funktion!$A$5),MONTH(1&amp;$A34),R$22),SUM(COUNTIF($AN$8:$BR$20,$AC$12),COUNTIF($AN$21:BD21,$AC$12))&lt;=$AM$9),"U",IF(AND(R34=$AC$12,$AD$9&lt;=DATE(YEAR(Funktion!$A$5),MONTH(1&amp;$A34),R$22),$AI$9&gt;=DATE(YEAR(Funktion!$A$5),MONTH(1&amp;$A34),R$22),BD21=$AC$12),"U",R34)),"")</f>
        <v/>
      </c>
      <c r="BE34" s="141" t="str">
        <f ca="1">IF(AND($AD$5&lt;=DATE(YEAR(Funktion!$A$5),MONTH(1&amp;$A34),S$22),$AI$5&gt;=DATE(YEAR(Funktion!$A$5),MONTH(1&amp;$A34),S$22)),IF(AND(S34=$AC$12,$AD$9&lt;=DATE(YEAR(Funktion!$A$5),MONTH(1&amp;$A34),S$22),$AI$9&gt;=DATE(YEAR(Funktion!$A$5),MONTH(1&amp;$A34),S$22),SUM(COUNTIF($AN$8:$BR$20,$AC$12),COUNTIF($AN$21:BE21,$AC$12))&lt;=$AM$9),"U",IF(AND(S34=$AC$12,$AD$9&lt;=DATE(YEAR(Funktion!$A$5),MONTH(1&amp;$A34),S$22),$AI$9&gt;=DATE(YEAR(Funktion!$A$5),MONTH(1&amp;$A34),S$22),BE21=$AC$12),"U",S34)),"")</f>
        <v/>
      </c>
      <c r="BF34" s="141" t="str">
        <f ca="1">IF(AND($AD$5&lt;=DATE(YEAR(Funktion!$A$5),MONTH(1&amp;$A34),T$22),$AI$5&gt;=DATE(YEAR(Funktion!$A$5),MONTH(1&amp;$A34),T$22)),IF(AND(T34=$AC$12,$AD$9&lt;=DATE(YEAR(Funktion!$A$5),MONTH(1&amp;$A34),T$22),$AI$9&gt;=DATE(YEAR(Funktion!$A$5),MONTH(1&amp;$A34),T$22),SUM(COUNTIF($AN$8:$BR$20,$AC$12),COUNTIF($AN$21:BF21,$AC$12))&lt;=$AM$9),"U",IF(AND(T34=$AC$12,$AD$9&lt;=DATE(YEAR(Funktion!$A$5),MONTH(1&amp;$A34),T$22),$AI$9&gt;=DATE(YEAR(Funktion!$A$5),MONTH(1&amp;$A34),T$22),BF21=$AC$12),"U",T34)),"")</f>
        <v/>
      </c>
      <c r="BG34" s="141" t="str">
        <f ca="1">IF(AND($AD$5&lt;=DATE(YEAR(Funktion!$A$5),MONTH(1&amp;$A34),U$22),$AI$5&gt;=DATE(YEAR(Funktion!$A$5),MONTH(1&amp;$A34),U$22)),IF(AND(U34=$AC$12,$AD$9&lt;=DATE(YEAR(Funktion!$A$5),MONTH(1&amp;$A34),U$22),$AI$9&gt;=DATE(YEAR(Funktion!$A$5),MONTH(1&amp;$A34),U$22),SUM(COUNTIF($AN$8:$BR$20,$AC$12),COUNTIF($AN$21:BG21,$AC$12))&lt;=$AM$9),"U",IF(AND(U34=$AC$12,$AD$9&lt;=DATE(YEAR(Funktion!$A$5),MONTH(1&amp;$A34),U$22),$AI$9&gt;=DATE(YEAR(Funktion!$A$5),MONTH(1&amp;$A34),U$22),BG21=$AC$12),"U",U34)),"")</f>
        <v/>
      </c>
      <c r="BH34" s="141" t="str">
        <f ca="1">IF(AND($AD$5&lt;=DATE(YEAR(Funktion!$A$5),MONTH(1&amp;$A34),V$22),$AI$5&gt;=DATE(YEAR(Funktion!$A$5),MONTH(1&amp;$A34),V$22)),IF(AND(V34=$AC$12,$AD$9&lt;=DATE(YEAR(Funktion!$A$5),MONTH(1&amp;$A34),V$22),$AI$9&gt;=DATE(YEAR(Funktion!$A$5),MONTH(1&amp;$A34),V$22),SUM(COUNTIF($AN$8:$BR$20,$AC$12),COUNTIF($AN$21:BH21,$AC$12))&lt;=$AM$9),"U",IF(AND(V34=$AC$12,$AD$9&lt;=DATE(YEAR(Funktion!$A$5),MONTH(1&amp;$A34),V$22),$AI$9&gt;=DATE(YEAR(Funktion!$A$5),MONTH(1&amp;$A34),V$22),BH21=$AC$12),"U",V34)),"")</f>
        <v/>
      </c>
      <c r="BI34" s="141" t="str">
        <f ca="1">IF(AND($AD$5&lt;=DATE(YEAR(Funktion!$A$5),MONTH(1&amp;$A34),W$22),$AI$5&gt;=DATE(YEAR(Funktion!$A$5),MONTH(1&amp;$A34),W$22)),IF(AND(W34=$AC$12,$AD$9&lt;=DATE(YEAR(Funktion!$A$5),MONTH(1&amp;$A34),W$22),$AI$9&gt;=DATE(YEAR(Funktion!$A$5),MONTH(1&amp;$A34),W$22),SUM(COUNTIF($AN$8:$BR$20,$AC$12),COUNTIF($AN$21:BI21,$AC$12))&lt;=$AM$9),"U",IF(AND(W34=$AC$12,$AD$9&lt;=DATE(YEAR(Funktion!$A$5),MONTH(1&amp;$A34),W$22),$AI$9&gt;=DATE(YEAR(Funktion!$A$5),MONTH(1&amp;$A34),W$22),BI21=$AC$12),"U",W34)),"")</f>
        <v/>
      </c>
      <c r="BJ34" s="141" t="str">
        <f ca="1">IF(AND($AD$5&lt;=DATE(YEAR(Funktion!$A$5),MONTH(1&amp;$A34),X$22),$AI$5&gt;=DATE(YEAR(Funktion!$A$5),MONTH(1&amp;$A34),X$22)),IF(AND(X34=$AC$12,$AD$9&lt;=DATE(YEAR(Funktion!$A$5),MONTH(1&amp;$A34),X$22),$AI$9&gt;=DATE(YEAR(Funktion!$A$5),MONTH(1&amp;$A34),X$22),SUM(COUNTIF($AN$8:$BR$20,$AC$12),COUNTIF($AN$21:BJ21,$AC$12))&lt;=$AM$9),"U",IF(AND(X34=$AC$12,$AD$9&lt;=DATE(YEAR(Funktion!$A$5),MONTH(1&amp;$A34),X$22),$AI$9&gt;=DATE(YEAR(Funktion!$A$5),MONTH(1&amp;$A34),X$22),BJ21=$AC$12),"U",X34)),"")</f>
        <v/>
      </c>
      <c r="BK34" s="141" t="str">
        <f ca="1">IF(AND($AD$5&lt;=DATE(YEAR(Funktion!$A$5),MONTH(1&amp;$A34),Y$22),$AI$5&gt;=DATE(YEAR(Funktion!$A$5),MONTH(1&amp;$A34),Y$22)),IF(AND(Y34=$AC$12,$AD$9&lt;=DATE(YEAR(Funktion!$A$5),MONTH(1&amp;$A34),Y$22),$AI$9&gt;=DATE(YEAR(Funktion!$A$5),MONTH(1&amp;$A34),Y$22),SUM(COUNTIF($AN$8:$BR$20,$AC$12),COUNTIF($AN$21:BK21,$AC$12))&lt;=$AM$9),"U",IF(AND(Y34=$AC$12,$AD$9&lt;=DATE(YEAR(Funktion!$A$5),MONTH(1&amp;$A34),Y$22),$AI$9&gt;=DATE(YEAR(Funktion!$A$5),MONTH(1&amp;$A34),Y$22),BK21=$AC$12),"U",Y34)),"")</f>
        <v/>
      </c>
      <c r="BL34" s="141" t="str">
        <f ca="1">IF(AND($AD$5&lt;=DATE(YEAR(Funktion!$A$5),MONTH(1&amp;$A34),Z$22),$AI$5&gt;=DATE(YEAR(Funktion!$A$5),MONTH(1&amp;$A34),Z$22)),IF(AND(Z34=$AC$12,$AD$9&lt;=DATE(YEAR(Funktion!$A$5),MONTH(1&amp;$A34),Z$22),$AI$9&gt;=DATE(YEAR(Funktion!$A$5),MONTH(1&amp;$A34),Z$22),SUM(COUNTIF($AN$8:$BR$20,$AC$12),COUNTIF($AN$21:BL21,$AC$12))&lt;=$AM$9),"U",IF(AND(Z34=$AC$12,$AD$9&lt;=DATE(YEAR(Funktion!$A$5),MONTH(1&amp;$A34),Z$22),$AI$9&gt;=DATE(YEAR(Funktion!$A$5),MONTH(1&amp;$A34),Z$22),BL21=$AC$12),"U",Z34)),"")</f>
        <v/>
      </c>
      <c r="BM34" s="141" t="str">
        <f ca="1">IF(AND($AD$5&lt;=DATE(YEAR(Funktion!$A$5),MONTH(1&amp;$A34),AA$22),$AI$5&gt;=DATE(YEAR(Funktion!$A$5),MONTH(1&amp;$A34),AA$22)),IF(AND(AA34=$AC$12,$AD$9&lt;=DATE(YEAR(Funktion!$A$5),MONTH(1&amp;$A34),AA$22),$AI$9&gt;=DATE(YEAR(Funktion!$A$5),MONTH(1&amp;$A34),AA$22),SUM(COUNTIF($AN$8:$BR$20,$AC$12),COUNTIF($AN$21:BM21,$AC$12))&lt;=$AM$9),"U",IF(AND(AA34=$AC$12,$AD$9&lt;=DATE(YEAR(Funktion!$A$5),MONTH(1&amp;$A34),AA$22),$AI$9&gt;=DATE(YEAR(Funktion!$A$5),MONTH(1&amp;$A34),AA$22),BM21=$AC$12),"U",AA34)),"")</f>
        <v/>
      </c>
      <c r="BN34" s="141" t="str">
        <f ca="1">IF(AND($AD$5&lt;=DATE(YEAR(Funktion!$A$5),MONTH(1&amp;$A34),AB$22),$AI$5&gt;=DATE(YEAR(Funktion!$A$5),MONTH(1&amp;$A34),AB$22)),IF(AND(AB34=$AC$12,$AD$9&lt;=DATE(YEAR(Funktion!$A$5),MONTH(1&amp;$A34),AB$22),$AI$9&gt;=DATE(YEAR(Funktion!$A$5),MONTH(1&amp;$A34),AB$22),SUM(COUNTIF($AN$8:$BR$20,$AC$12),COUNTIF($AN$21:BN21,$AC$12))&lt;=$AM$9),"U",IF(AND(AB34=$AC$12,$AD$9&lt;=DATE(YEAR(Funktion!$A$5),MONTH(1&amp;$A34),AB$22),$AI$9&gt;=DATE(YEAR(Funktion!$A$5),MONTH(1&amp;$A34),AB$22),BN21=$AC$12),"U",AB34)),"")</f>
        <v/>
      </c>
      <c r="BO34" s="141" t="str">
        <f ca="1">IF(AND($AD$5&lt;=DATE(YEAR(Funktion!$A$5),MONTH(1&amp;$A34),AC$22),$AI$5&gt;=DATE(YEAR(Funktion!$A$5),MONTH(1&amp;$A34),AC$22)),IF(AND(AC34=$AC$12,$AD$9&lt;=DATE(YEAR(Funktion!$A$5),MONTH(1&amp;$A34),AC$22),$AI$9&gt;=DATE(YEAR(Funktion!$A$5),MONTH(1&amp;$A34),AC$22),SUM(COUNTIF($AN$8:$BR$20,$AC$12),COUNTIF($AN$21:BO21,$AC$12))&lt;=$AM$9),"U",IF(AND(AC34=$AC$12,$AD$9&lt;=DATE(YEAR(Funktion!$A$5),MONTH(1&amp;$A34),AC$22),$AI$9&gt;=DATE(YEAR(Funktion!$A$5),MONTH(1&amp;$A34),AC$22),BO21=$AC$12),"U",AC34)),"")</f>
        <v/>
      </c>
      <c r="BP34" s="141" t="str">
        <f ca="1">IF(AND($AD$5&lt;=DATE(YEAR(Funktion!$A$5),MONTH(1&amp;$A34),AD$22),$AI$5&gt;=DATE(YEAR(Funktion!$A$5),MONTH(1&amp;$A34),AD$22)),IF(AND(AD34=$AC$12,$AD$9&lt;=DATE(YEAR(Funktion!$A$5),MONTH(1&amp;$A34),AD$22),$AI$9&gt;=DATE(YEAR(Funktion!$A$5),MONTH(1&amp;$A34),AD$22),SUM(COUNTIF($AN$8:$BR$20,$AC$12),COUNTIF($AN$21:BP21,$AC$12))&lt;=$AM$9),"U",IF(AND(AD34=$AC$12,$AD$9&lt;=DATE(YEAR(Funktion!$A$5),MONTH(1&amp;$A34),AD$22),$AI$9&gt;=DATE(YEAR(Funktion!$A$5),MONTH(1&amp;$A34),AD$22),BP21=$AC$12),"U",AD34)),"")</f>
        <v/>
      </c>
      <c r="BQ34" s="141" t="str">
        <f ca="1">IF(AND($AD$5&lt;=DATE(YEAR(Funktion!$A$5),MONTH(1&amp;$A34),AE$22),$AI$5&gt;=DATE(YEAR(Funktion!$A$5),MONTH(1&amp;$A34),AE$22)),IF(AND(AE34=$AC$12,$AD$9&lt;=DATE(YEAR(Funktion!$A$5),MONTH(1&amp;$A34),AE$22),$AI$9&gt;=DATE(YEAR(Funktion!$A$5),MONTH(1&amp;$A34),AE$22),SUM(COUNTIF($AN$8:$BR$20,$AC$12),COUNTIF($AN$21:BQ21,$AC$12))&lt;=$AM$9),"U",IF(AND(AE34=$AC$12,$AD$9&lt;=DATE(YEAR(Funktion!$A$5),MONTH(1&amp;$A34),AE$22),$AI$9&gt;=DATE(YEAR(Funktion!$A$5),MONTH(1&amp;$A34),AE$22),BQ21=$AC$12),"U",AE34)),"")</f>
        <v/>
      </c>
      <c r="BR34" s="141" t="str">
        <f ca="1">IF(AND($AD$5&lt;=DATE(YEAR(Funktion!$A$5),MONTH(1&amp;$A34),AF$22),$AI$5&gt;=DATE(YEAR(Funktion!$A$5),MONTH(1&amp;$A34),AF$22)),IF(AND(AF34=$AC$12,$AD$9&lt;=DATE(YEAR(Funktion!$A$5),MONTH(1&amp;$A34),AF$22),$AI$9&gt;=DATE(YEAR(Funktion!$A$5),MONTH(1&amp;$A34),AF$22),SUM(COUNTIF($AN$8:$BR$20,$AC$12),COUNTIF($AN$21:BR21,$AC$12))&lt;=$AM$9),"U",IF(AND(AF34=$AC$12,$AD$9&lt;=DATE(YEAR(Funktion!$A$5),MONTH(1&amp;$A34),AF$22),$AI$9&gt;=DATE(YEAR(Funktion!$A$5),MONTH(1&amp;$A34),AF$22),BR21=$AC$12),"U",AF34)),"")</f>
        <v/>
      </c>
    </row>
    <row r="35" spans="1:70" ht="14.1" customHeight="1" x14ac:dyDescent="0.2">
      <c r="A35" s="63" t="str">
        <f>IF(OR(AND(ISBLANK(AD5),ISBLANK(AI5)),AM35=""),"",IF(AM35&lt;1,"",IF(AND(AM35&lt;&gt;0,A36=TRUE,B39&lt;&gt;"Zeitraum"),"Die Eingabe bei Betreuungsbereichs/-kosten steuert den zu berechnenden Kostensatz.
Bitte beachten Sie, dass der durch die Liste ermittelte Zahlbetrag keinen Anspruch auf Richtigkeit erhebt!",IF(AND(AM35&lt;&gt;0,A36=TRUE),IF(OR(Q9="Bitte auswählen!",ISBLANK(Q9)),"Treffen Sie eine Auswahl bei Betreuungsbereich/-kosten (Zelle Q8) für den zu berechnenden Kostensatz.
Wählen Sie neben Abrechnung bei ''Zeitraum'' (gelbe Markierung) einen Abrechnungszeitraum aus!","Wählen Sie neben Abrechnung bei ''Zeitraum'' (gelbe Markierung) einen Abrechnungszeitraum aus!
Die Angabe des/der Betreuungsbereichs/-kosten steuert dabei den zu berechnenden Kostensatz."),"Für die Nutzung der integrierten Abrechnungsfunktion aktivieren Sie bitte das Kontrollkästchen ► ► ►
Wenn Sie die Abrechnungsfunktion auf der Liste nutzen, ist das Formular ''Rechnung'' nicht erforderlich."))))</f>
        <v/>
      </c>
      <c r="B35" s="62"/>
      <c r="C35" s="62"/>
      <c r="D35" s="62"/>
      <c r="E35" s="62"/>
      <c r="F35" s="62"/>
      <c r="G35" s="62"/>
      <c r="H35" s="62"/>
      <c r="I35" s="62"/>
      <c r="J35" s="62"/>
      <c r="K35" s="62"/>
      <c r="L35" s="62"/>
      <c r="M35" s="62"/>
      <c r="N35" s="62"/>
      <c r="O35" s="62"/>
      <c r="P35" s="62"/>
      <c r="Q35" s="62"/>
      <c r="R35" s="62"/>
      <c r="S35" s="62"/>
      <c r="T35" s="62"/>
      <c r="U35" s="66"/>
      <c r="V35" s="105" t="str">
        <f>IF(COUNTIF(X35:AA35,TRUE)&gt;=1,"Hinweis:","")</f>
        <v/>
      </c>
      <c r="X35" s="57" t="b">
        <f>AND(ISBLANK(O27),M27&lt;&gt;"",R27&lt;&gt;"")</f>
        <v>0</v>
      </c>
      <c r="Y35" s="57" t="b">
        <f>AND(ISBLANK(Y34),X34&lt;&gt;"",AB34&lt;&gt;"")</f>
        <v>0</v>
      </c>
      <c r="Z35" s="57" t="b">
        <f>AND(ISBLANK(AF34),AE34&lt;&gt;"")</f>
        <v>0</v>
      </c>
      <c r="AA35" s="57"/>
      <c r="AB35" s="220" t="s">
        <v>19</v>
      </c>
      <c r="AC35" s="221"/>
      <c r="AD35" s="221"/>
      <c r="AE35" s="221"/>
      <c r="AF35" s="222"/>
      <c r="AG35" s="10" t="str">
        <f>IF(ISBLANK($AI$5),"",SUM(AG23:AG34))</f>
        <v/>
      </c>
      <c r="AH35" s="10" t="str">
        <f>IF(ISBLANK($AI$5),"",SUM(AH23:AH34))</f>
        <v/>
      </c>
      <c r="AI35" s="10" t="str">
        <f t="shared" ref="AI35:AJ35" si="13">IF(ISBLANK($AI$5),"",SUM(AI23:AI34))</f>
        <v/>
      </c>
      <c r="AJ35" s="10" t="str">
        <f t="shared" si="13"/>
        <v/>
      </c>
      <c r="AK35" s="71" t="str">
        <f>IF(ISBLANK($AI$5),"",SUM(AK23:AK34))</f>
        <v/>
      </c>
      <c r="AL35" s="71" t="str">
        <f>IF(ISBLANK($AI$5),"",SUM(AL23:AL34))</f>
        <v/>
      </c>
      <c r="AM35" s="10" t="str">
        <f>IF(ISBLANK($AI$5),"",SUM(AM23:AM34))</f>
        <v/>
      </c>
      <c r="AN35" s="28"/>
      <c r="AO35" s="28"/>
      <c r="AP35" s="28"/>
      <c r="AQ35" s="28"/>
      <c r="AR35" s="28"/>
      <c r="AS35" s="28"/>
      <c r="AT35" s="28"/>
      <c r="AU35" s="28"/>
      <c r="AV35" s="28"/>
      <c r="AW35" s="28"/>
    </row>
    <row r="36" spans="1:70" x14ac:dyDescent="0.2">
      <c r="A36" s="67" t="b">
        <v>0</v>
      </c>
      <c r="B36" s="64"/>
      <c r="C36" s="65"/>
      <c r="D36" s="65"/>
      <c r="E36" s="65"/>
      <c r="F36" s="65"/>
      <c r="G36" s="65"/>
      <c r="H36" s="65"/>
      <c r="I36" s="65"/>
      <c r="J36" s="65"/>
      <c r="K36" s="65"/>
      <c r="L36" s="65"/>
      <c r="M36" s="65"/>
      <c r="N36" s="65"/>
      <c r="O36" s="65"/>
      <c r="P36" s="65"/>
      <c r="Q36" s="65"/>
      <c r="R36" s="65"/>
      <c r="S36" s="65"/>
      <c r="T36" s="65"/>
      <c r="U36" s="65"/>
      <c r="V36" s="80" t="str">
        <f>IF(COUNTIF(X35:AA35,TRUE)&gt;=1,IF(COUNTIF(X35:AA35,TRUE)&gt;1,"Für folgende Tage fehlen Einträge: ","Für folgenden Tag fehlt der Eintrag: ")&amp;IF(X35=TRUE,"14.05., ","")&amp;IF(Y35=TRUE,"24.12., ","")&amp;IF(Z35=TRUE,"31.12.",""),"")</f>
        <v/>
      </c>
      <c r="W36" s="65"/>
      <c r="X36" s="65"/>
      <c r="Y36" s="65"/>
      <c r="Z36" s="65"/>
      <c r="AA36" s="8"/>
      <c r="AB36" s="8"/>
      <c r="AC36" s="8"/>
      <c r="AD36" s="8"/>
      <c r="AE36" s="8"/>
      <c r="AF36" s="8"/>
      <c r="AG36" s="8"/>
      <c r="AH36" s="68"/>
      <c r="AI36" s="68"/>
      <c r="AJ36" s="68"/>
      <c r="AK36" s="29"/>
      <c r="AL36" s="29"/>
      <c r="AM36" s="29"/>
      <c r="AN36" s="28"/>
      <c r="AO36" s="30"/>
      <c r="AP36" s="28"/>
      <c r="AQ36" s="28"/>
      <c r="AR36" s="28"/>
      <c r="AS36" s="28"/>
      <c r="AT36" s="28"/>
      <c r="AU36" s="28"/>
      <c r="AV36" s="28"/>
      <c r="AW36" s="28"/>
    </row>
    <row r="37" spans="1:70" ht="21" customHeight="1" thickBot="1" x14ac:dyDescent="0.25">
      <c r="A37" s="82" t="s">
        <v>12</v>
      </c>
      <c r="B37" s="231"/>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H37" s="229" t="str">
        <f ca="1">IF(ISNA(VLOOKUP(0,Funktion!E6:G17,3,FALSE)),"",AD7&amp;" Fehltage (FT) im "&amp;VLOOKUP(0,Funktion!E6:G17,3,FALSE)&amp;" erreicht; "&amp;IF(VLOOKUP(0,Funktion!E6:G17,2,FALSE)=0,"alle FT im "&amp;VLOOKUP(0,Funktion!E6:G17,3,FALSE)&amp;" finanzierbar ▼",VLOOKUP(0,Funktion!E6:G17,2,FALSE)&amp;" FT im "&amp;VLOOKUP(0,Funktion!E6:G17,3,FALSE)&amp;" nicht finanzierbar ▼"))</f>
        <v/>
      </c>
      <c r="AI37" s="229"/>
      <c r="AJ37" s="229"/>
      <c r="AK37" s="229"/>
      <c r="AL37" s="229"/>
      <c r="AM37" s="229"/>
      <c r="AN37" s="28"/>
      <c r="AO37" s="28"/>
      <c r="AP37" s="28"/>
      <c r="AQ37" s="28"/>
      <c r="AR37" s="28"/>
      <c r="AS37" s="28"/>
      <c r="AT37" s="28"/>
      <c r="AU37" s="28"/>
      <c r="AV37" s="28"/>
      <c r="AW37" s="28"/>
    </row>
    <row r="38" spans="1:70" ht="3.95" customHeight="1" x14ac:dyDescent="0.2">
      <c r="A38" s="82"/>
      <c r="B38" s="93"/>
      <c r="C38" s="94"/>
      <c r="D38" s="94"/>
      <c r="E38" s="94"/>
      <c r="F38" s="94"/>
      <c r="G38" s="94"/>
      <c r="H38" s="94"/>
      <c r="I38" s="94"/>
      <c r="J38" s="94"/>
      <c r="K38" s="94"/>
      <c r="L38" s="94"/>
      <c r="M38" s="94"/>
      <c r="N38" s="94"/>
      <c r="O38" s="94"/>
      <c r="P38" s="94"/>
      <c r="Q38" s="94"/>
      <c r="R38" s="94"/>
      <c r="S38" s="94"/>
      <c r="T38" s="94"/>
      <c r="U38" s="94"/>
      <c r="V38" s="94"/>
      <c r="W38" s="94"/>
      <c r="X38" s="95"/>
      <c r="Y38" s="95"/>
      <c r="Z38" s="95"/>
      <c r="AA38" s="95"/>
      <c r="AB38" s="95"/>
      <c r="AC38" s="95"/>
      <c r="AD38" s="95"/>
      <c r="AE38" s="95"/>
      <c r="AF38" s="95"/>
      <c r="AH38" s="89"/>
      <c r="AI38" s="89"/>
      <c r="AJ38" s="89"/>
      <c r="AK38" s="89"/>
      <c r="AL38" s="89"/>
      <c r="AM38" s="89"/>
    </row>
    <row r="39" spans="1:70" ht="23.1" customHeight="1" x14ac:dyDescent="0.2">
      <c r="A39" s="8" t="str">
        <f>IF(A36=FALSE,"","Abrechnung:")</f>
        <v/>
      </c>
      <c r="B39" s="219" t="s">
        <v>41</v>
      </c>
      <c r="C39" s="219"/>
      <c r="D39" s="219"/>
      <c r="E39" s="81" t="s">
        <v>62</v>
      </c>
      <c r="F39" s="65"/>
      <c r="G39" s="65"/>
      <c r="H39" s="223" t="str">
        <f>IF(OR(B39="Zeitraum",AM35=""),"",VLOOKUP(B39,Funktion!G2:L17,6,FALSE))</f>
        <v/>
      </c>
      <c r="I39" s="223"/>
      <c r="J39" s="90"/>
      <c r="K39" s="65" t="s">
        <v>64</v>
      </c>
      <c r="L39" s="65"/>
      <c r="M39" s="65"/>
      <c r="N39" s="65"/>
      <c r="O39" s="65"/>
      <c r="P39" s="91" t="str">
        <f>IF(OR(B39="Zeitraum",AM35=""),"",VLOOKUP(B39,Funktion!G2:H17,2,FALSE))</f>
        <v/>
      </c>
      <c r="Q39" s="65"/>
      <c r="R39" s="92" t="s">
        <v>65</v>
      </c>
      <c r="S39" s="65"/>
      <c r="T39" s="65"/>
      <c r="U39" s="224" t="str">
        <f>IF(OR(B39="Zeitraum",AM35=""),"",VLOOKUP(B39,Funktion!G2:M17,7,FALSE))</f>
        <v/>
      </c>
      <c r="V39" s="224"/>
      <c r="W39" s="224"/>
      <c r="X39" s="100"/>
      <c r="Y39" s="96" t="s">
        <v>60</v>
      </c>
      <c r="Z39" s="4"/>
      <c r="AA39" s="4"/>
      <c r="AB39" s="4"/>
      <c r="AC39" s="4"/>
      <c r="AD39" s="4"/>
      <c r="AE39" s="4"/>
      <c r="AF39" s="4"/>
      <c r="AG39" s="4"/>
      <c r="AH39" s="230" t="str">
        <f ca="1">IF(ISNA(VLOOKUP(0,Funktion!E6:G17,3,FALSE)),"",IF(OR(VLOOKUP(0,Funktion!E6:G17,3,FALSE)="Dezember",AND(MONTH("1. "&amp;VLOOKUP(0,Funktion!E6:G17,3,FALSE))+1&gt;MONTH(AI5),YEAR(AI5)=YEAR(Funktion!A5))),"","ab "&amp;TEXT((MONTH("1. "&amp;VLOOKUP(0,Funktion!E6:G17,3,FALSE))+1)*29,"MMMM")&amp;" nur noch Anwesenheitstage finanzierbar!"))</f>
        <v/>
      </c>
      <c r="AI39" s="230"/>
      <c r="AJ39" s="230"/>
      <c r="AK39" s="230"/>
      <c r="AL39" s="230"/>
      <c r="AM39" s="230"/>
    </row>
    <row r="40" spans="1:70" ht="23.1" customHeight="1" x14ac:dyDescent="0.2">
      <c r="A40" s="237"/>
      <c r="B40" s="204"/>
      <c r="C40" s="204"/>
      <c r="D40" s="204"/>
      <c r="E40" s="204"/>
      <c r="F40" s="204"/>
      <c r="G40" s="237"/>
      <c r="H40" s="204"/>
      <c r="I40" s="204"/>
      <c r="J40" s="204"/>
      <c r="K40" s="204"/>
      <c r="L40" s="204"/>
      <c r="M40" s="204"/>
      <c r="N40" s="237"/>
      <c r="O40" s="204"/>
      <c r="P40" s="204"/>
      <c r="Q40" s="204"/>
      <c r="R40" s="204"/>
      <c r="S40" s="204"/>
      <c r="T40" s="204"/>
      <c r="U40" s="204"/>
      <c r="V40" s="204"/>
      <c r="W40" s="204"/>
      <c r="X40" s="238"/>
      <c r="Y40" s="215"/>
      <c r="Z40" s="216"/>
      <c r="AA40" s="216"/>
      <c r="AB40" s="216"/>
      <c r="AC40" s="216"/>
      <c r="AD40" s="216"/>
      <c r="AE40" s="216"/>
      <c r="AF40" s="216"/>
      <c r="AG40" s="4"/>
      <c r="AH40" s="217" t="str">
        <f ca="1">IF(OR(ISBLANK(AI5),AI5&lt;AD4),"",IF(AI5&gt;=Funktion!A7,IF(Funktion!O5&gt;0,"Die maximal 250 Zahltage/Jahr wurden erreicht. Darüber hinausgehende Tage werden Ende Dezember gekürzt: "&amp;Funktion!O5,""),""))</f>
        <v/>
      </c>
      <c r="AI40" s="217"/>
      <c r="AJ40" s="217"/>
      <c r="AK40" s="217"/>
      <c r="AL40" s="217"/>
      <c r="AM40" s="217"/>
    </row>
    <row r="41" spans="1:70" ht="15" customHeight="1" x14ac:dyDescent="0.2">
      <c r="A41" s="101" t="s">
        <v>82</v>
      </c>
      <c r="B41" s="101"/>
      <c r="C41" s="101"/>
      <c r="D41" s="101"/>
      <c r="E41" s="101"/>
      <c r="F41" s="98"/>
      <c r="G41" s="101" t="s">
        <v>51</v>
      </c>
      <c r="H41" s="101"/>
      <c r="I41" s="104"/>
      <c r="J41" s="101"/>
      <c r="K41" s="101"/>
      <c r="L41" s="101"/>
      <c r="M41" s="99"/>
      <c r="N41" s="101" t="s">
        <v>80</v>
      </c>
      <c r="O41" s="60"/>
      <c r="P41" s="101"/>
      <c r="Q41" s="101"/>
      <c r="R41" s="101"/>
      <c r="S41" s="101"/>
      <c r="T41" s="101"/>
      <c r="U41" s="101"/>
      <c r="V41" s="101"/>
      <c r="W41" s="101"/>
      <c r="X41" s="98"/>
      <c r="Y41" s="97" t="s">
        <v>58</v>
      </c>
      <c r="Z41" s="60"/>
      <c r="AA41" s="60"/>
      <c r="AB41" s="61"/>
      <c r="AC41" s="60"/>
      <c r="AD41" s="60"/>
      <c r="AE41" s="60"/>
      <c r="AF41" s="60"/>
      <c r="AG41" s="4"/>
      <c r="AH41" s="218"/>
      <c r="AI41" s="218"/>
      <c r="AJ41" s="218"/>
      <c r="AK41" s="218"/>
      <c r="AL41" s="218"/>
      <c r="AM41" s="218"/>
    </row>
    <row r="42" spans="1:70" x14ac:dyDescent="0.2">
      <c r="A42" s="67"/>
    </row>
  </sheetData>
  <sheetProtection algorithmName="SHA-512" hashValue="Wtbxz/GDgdHw6ICEL8IYyFDqHpXpZagaRDjVNZTnuvz8dO1Wjyyi5qoYvgyuOLNj833m0ZSILY4hkqm93urDCw==" saltValue="GWnke9kCrHRVj/WP0VLGuw==" spinCount="100000" sheet="1" objects="1" scenarios="1" selectLockedCells="1"/>
  <dataConsolidate/>
  <mergeCells count="36">
    <mergeCell ref="A40:F40"/>
    <mergeCell ref="A18:N18"/>
    <mergeCell ref="S10:T10"/>
    <mergeCell ref="Q10:R10"/>
    <mergeCell ref="Q18:T18"/>
    <mergeCell ref="Q12:S12"/>
    <mergeCell ref="W1:AM2"/>
    <mergeCell ref="Y40:AF40"/>
    <mergeCell ref="AH40:AM41"/>
    <mergeCell ref="B39:D39"/>
    <mergeCell ref="AB35:AF35"/>
    <mergeCell ref="H39:I39"/>
    <mergeCell ref="U39:W39"/>
    <mergeCell ref="AE18:AM19"/>
    <mergeCell ref="AH37:AM37"/>
    <mergeCell ref="AH39:AM39"/>
    <mergeCell ref="B37:AF37"/>
    <mergeCell ref="W19:AD20"/>
    <mergeCell ref="A15:L15"/>
    <mergeCell ref="Q15:T15"/>
    <mergeCell ref="G40:M40"/>
    <mergeCell ref="N40:X40"/>
    <mergeCell ref="AE3:AK3"/>
    <mergeCell ref="A5:J5"/>
    <mergeCell ref="A6:J6"/>
    <mergeCell ref="A7:J7"/>
    <mergeCell ref="Q9:T9"/>
    <mergeCell ref="AF7:AJ7"/>
    <mergeCell ref="AK7:AL7"/>
    <mergeCell ref="AI5:AL5"/>
    <mergeCell ref="AD5:AG5"/>
    <mergeCell ref="K7:P9"/>
    <mergeCell ref="AD9:AG9"/>
    <mergeCell ref="AI9:AL9"/>
    <mergeCell ref="A8:J9"/>
    <mergeCell ref="Q7:T8"/>
  </mergeCells>
  <phoneticPr fontId="0" type="noConversion"/>
  <conditionalFormatting sqref="AF7">
    <cfRule type="expression" dxfId="37" priority="52">
      <formula>OR($AD$5&gt;$AD$4,$AI$5&lt;$AI$4)</formula>
    </cfRule>
  </conditionalFormatting>
  <conditionalFormatting sqref="AH37:AM39">
    <cfRule type="expression" dxfId="36" priority="45">
      <formula>AH37&lt;&gt;""</formula>
    </cfRule>
  </conditionalFormatting>
  <conditionalFormatting sqref="AH40:AM41">
    <cfRule type="expression" dxfId="35" priority="43">
      <formula>AH40&lt;&gt;""</formula>
    </cfRule>
  </conditionalFormatting>
  <conditionalFormatting sqref="AD5:AG5">
    <cfRule type="expression" dxfId="34" priority="42">
      <formula>AND(OR(A5&lt;&gt;"",A6&lt;&gt;"",A7&lt;&gt;"",A9&lt;&gt;""),A15&lt;&gt;"",A18&lt;&gt;"",Q9&lt;&gt;"Bitte auswählen!",Q15&lt;&gt;"",ISBLANK($AD$5))</formula>
    </cfRule>
  </conditionalFormatting>
  <conditionalFormatting sqref="AI5:AL5">
    <cfRule type="expression" dxfId="33" priority="41">
      <formula>AND(OR(A5&lt;&gt;"",A6&lt;&gt;"",A7&lt;&gt;"",A9&lt;&gt;""),A15&lt;&gt;"",A18&lt;&gt;"",Q9&lt;&gt;"Bitte auswählen!",Q15&lt;&gt;"",ISBLANK($AI$5))</formula>
    </cfRule>
  </conditionalFormatting>
  <conditionalFormatting sqref="Q9:T9">
    <cfRule type="expression" dxfId="32" priority="28">
      <formula>AND(OR(Q9="Bitte auswählen!",ISBLANK(Q9)),AND($A$15&lt;&gt;"",$A$18&lt;&gt;""))</formula>
    </cfRule>
  </conditionalFormatting>
  <conditionalFormatting sqref="W1:AM2">
    <cfRule type="expression" dxfId="31" priority="26">
      <formula>$V$1&gt;0</formula>
    </cfRule>
  </conditionalFormatting>
  <conditionalFormatting sqref="Q15:T15">
    <cfRule type="expression" dxfId="30" priority="24">
      <formula>AND(ISBLANK(Q15),AND($A$15&lt;&gt;"",$A$18&lt;&gt;""))</formula>
    </cfRule>
  </conditionalFormatting>
  <conditionalFormatting sqref="A5:J7 A8">
    <cfRule type="expression" dxfId="29" priority="23">
      <formula>AND(ISBLANK($A$5),ISBLANK($A$6),ISBLANK($A$7),ISBLANK($A$9))</formula>
    </cfRule>
  </conditionalFormatting>
  <conditionalFormatting sqref="A15:L15">
    <cfRule type="expression" dxfId="28" priority="22">
      <formula>ISBLANK(A15)</formula>
    </cfRule>
  </conditionalFormatting>
  <conditionalFormatting sqref="A18:N18">
    <cfRule type="expression" dxfId="27" priority="21">
      <formula>ISBLANK(A18)</formula>
    </cfRule>
  </conditionalFormatting>
  <conditionalFormatting sqref="B39:W39">
    <cfRule type="expression" dxfId="26" priority="57">
      <formula>$A$36=FALSE</formula>
    </cfRule>
  </conditionalFormatting>
  <conditionalFormatting sqref="B39:D39">
    <cfRule type="expression" dxfId="25" priority="58">
      <formula>AND($A$36=TRUE,$B$39="Zeitraum")</formula>
    </cfRule>
  </conditionalFormatting>
  <conditionalFormatting sqref="A41:W41">
    <cfRule type="expression" dxfId="24" priority="20">
      <formula>$A$36=FALSE</formula>
    </cfRule>
  </conditionalFormatting>
  <conditionalFormatting sqref="Q10:R10">
    <cfRule type="expression" dxfId="23" priority="59">
      <formula>OR(AND(OR($Q$9="Kinderkrippe",$Q$9="Kindergarten",$Q$9="Hort"),$L$6=TRUE),$Q$9="Einzelkostensatz")</formula>
    </cfRule>
  </conditionalFormatting>
  <conditionalFormatting sqref="S10:T10">
    <cfRule type="expression" dxfId="22" priority="60">
      <formula>OR(AND(OR($Q$9="Kinderkrippe",$Q$9="Kindergarten",$Q$9="Hort"),$L$6=TRUE),$Q$9="Einzelkostensatz")</formula>
    </cfRule>
  </conditionalFormatting>
  <conditionalFormatting sqref="Q10:T10">
    <cfRule type="expression" dxfId="21" priority="61">
      <formula>OR(AND(OR($Q$9="Kinderkrippe",$Q$9="Kindergarten",$Q$9="Hort"),$L$6=TRUE),$Q$9="Einzelkostensatz")</formula>
    </cfRule>
  </conditionalFormatting>
  <conditionalFormatting sqref="K7:P9">
    <cfRule type="expression" dxfId="20" priority="62">
      <formula>$K$6&gt;0</formula>
    </cfRule>
  </conditionalFormatting>
  <conditionalFormatting sqref="AD9:AG9 AI9:AL9">
    <cfRule type="expression" dxfId="19" priority="15">
      <formula>$AC$9=TRUE</formula>
    </cfRule>
  </conditionalFormatting>
  <conditionalFormatting sqref="AC12:AC13">
    <cfRule type="expression" dxfId="18" priority="14">
      <formula>AND(AD9&lt;&gt;"",AI9&lt;&gt;"")</formula>
    </cfRule>
  </conditionalFormatting>
  <conditionalFormatting sqref="B23:AF34">
    <cfRule type="expression" dxfId="17" priority="10">
      <formula>B23="Sa"</formula>
    </cfRule>
    <cfRule type="expression" dxfId="16" priority="11">
      <formula>B23="So"</formula>
    </cfRule>
    <cfRule type="expression" dxfId="15" priority="12">
      <formula>B23="F"</formula>
    </cfRule>
    <cfRule type="expression" dxfId="14" priority="13">
      <formula>B23="Z"</formula>
    </cfRule>
  </conditionalFormatting>
  <conditionalFormatting sqref="AD9:AG9 AI9">
    <cfRule type="expression" dxfId="13" priority="9">
      <formula>AND($AC$9=TRUE,ISBLANK(AD9))</formula>
    </cfRule>
  </conditionalFormatting>
  <conditionalFormatting sqref="AD12:AD13">
    <cfRule type="expression" dxfId="12" priority="8">
      <formula>AND(AD9&lt;&gt;"",AI9&lt;&gt;"")</formula>
    </cfRule>
  </conditionalFormatting>
  <conditionalFormatting sqref="A40:F40">
    <cfRule type="expression" dxfId="11" priority="7">
      <formula>A40=""</formula>
    </cfRule>
  </conditionalFormatting>
  <conditionalFormatting sqref="G40:X40">
    <cfRule type="expression" dxfId="10" priority="6">
      <formula>$G40=""</formula>
    </cfRule>
  </conditionalFormatting>
  <conditionalFormatting sqref="A40:X40">
    <cfRule type="expression" dxfId="9" priority="5">
      <formula>$A$36=FALSE</formula>
    </cfRule>
  </conditionalFormatting>
  <conditionalFormatting sqref="T12">
    <cfRule type="expression" dxfId="8" priority="4">
      <formula>AND(YEAR($AI$4)-YEAR($Q$15)=3,MONTH($AI$5)&gt;=MONTH($Q$15),$Q$9="Kinderkrippe")</formula>
    </cfRule>
  </conditionalFormatting>
  <conditionalFormatting sqref="Q12:S12">
    <cfRule type="expression" dxfId="7" priority="1">
      <formula>AND(YEAR($AI$4)-YEAR($Q$15)=3,MONTH($AI$5)&gt;=MONTH($Q$15),$Q$9="Kinderkrippe")</formula>
    </cfRule>
    <cfRule type="expression" dxfId="6" priority="3">
      <formula>AND(YEAR($AI$4)-YEAR($Q$15)=3,MONTH($AI$5)&gt;=MONTH($Q$15),$Q$9="Kinderkrippe")</formula>
    </cfRule>
  </conditionalFormatting>
  <conditionalFormatting sqref="Q11">
    <cfRule type="expression" dxfId="5" priority="2">
      <formula>AND(YEAR($AI$4)-YEAR($Q$15)=3,MONTH($AI$5)&gt;=MONTH($Q$15),$Q$9="Kinderkrippe")</formula>
    </cfRule>
  </conditionalFormatting>
  <dataValidations xWindow="540" yWindow="325" count="11">
    <dataValidation type="date" operator="greaterThan" allowBlank="1" showInputMessage="1" showErrorMessage="1" errorTitle="Ende des BWZ nicht plausibel!" error="Sie haben beim Ende des Bewilligungszeitraums ein Datum eingegeben, welches vor dem aktuellen Kalenderjahr liegt. Bitte prüfen Sie Ihre Eingabe." promptTitle="Ende Bewilligungszeitraum" prompt="Tragen Sie bitte das Ende des Bewilligungszeitraums entsprechend der letzten Kostenzusicherung ein. Bei Verlängerung der Kostenzusicherung ist das Datum entsprechend anzupassen." sqref="AI5:AL5" xr:uid="{00000000-0002-0000-0100-000000000000}">
      <formula1>AD4</formula1>
    </dataValidation>
    <dataValidation type="date" errorStyle="warning" allowBlank="1" showInputMessage="1" showErrorMessage="1" errorTitle="Geburtsdatum nicht plausibel!" error="Bitte prüfen Sie das Geburtsdatum auf Fehleingaben. Der Betreuungsbereich passt nicht zum Geburtsdatum._x000a_Wenn doch, dann beantworten Sie die Abfrage mit &quot;Ja&quot;." sqref="Q15:T15" xr:uid="{00000000-0002-0000-0100-000001000000}">
      <formula1>Q16</formula1>
      <formula2>R16</formula2>
    </dataValidation>
    <dataValidation type="date" operator="lessThan" allowBlank="1" showInputMessage="1" showErrorMessage="1" errorTitle="Beginn des BWZ nicht plausibel!" error="Sie haben beim Beginn des Bewilligungszeitraums ein Datum eingegeben, welches nach dem aktuellen Kalenderjahr liegt. Bitte prüfen Sie Ihre Eingabe." promptTitle="Beginn Bewilligungszeitraum" prompt="Hier ist das Beginn-Datum der ersten Kostenzusage einzutragen, wenn seit dem die Bewilligung ohne Unterbrechung erfolgte. Dies kann z.B. auch der 01.04.2021 sein." sqref="AD5:AG5" xr:uid="{00000000-0002-0000-0100-000002000000}">
      <formula1>AJ4</formula1>
    </dataValidation>
    <dataValidation type="list" allowBlank="1" showInputMessage="1" showErrorMessage="1" promptTitle="Betreuungsbereich/-kosten" prompt="Hier ist anzugeben, in welchem Bereich das Kind betreut wird. Danach richtet sich die Höhe der Integrationspauschale._x000a__x000a_Bei Auswahl Einzelkostensatz oder rückwirkender Änderung der I-Pauschalen, ist der Betrag in der Zelle darunter zu erfassen!" sqref="Q9:T9" xr:uid="{00000000-0002-0000-0100-000003000000}">
      <formula1>"Bitte auswählen!,Kinderkrippe,Kindergarten,Hort,Einzelkostensatz"</formula1>
    </dataValidation>
    <dataValidation type="decimal" allowBlank="1" showInputMessage="1" showErrorMessage="1" sqref="R10:R11 Q10" xr:uid="{00000000-0002-0000-0100-000004000000}">
      <formula1>0</formula1>
      <formula2>200</formula2>
    </dataValidation>
    <dataValidation type="textLength" allowBlank="1" showInputMessage="1" showErrorMessage="1" errorTitle="Verwendungszweck zu lang" error="Der Platz für den Verwendungszweck ist auf 54 Zeichen begrenzt. Bitte kürzen Sie den Verwendungszweck ab." promptTitle="Verwendungszweck" prompt="Hier könen Sie einen von Ihnen gewählten Verwendungszweck eintragen, der bei der Überweisung angegeben werden soll. Bitte beachten Sie, dass dieser nicht länger als 54 Zeichen sein darf." sqref="N40:X40" xr:uid="{00000000-0002-0000-0100-000005000000}">
      <formula1>0</formula1>
      <formula2>54</formula2>
    </dataValidation>
    <dataValidation type="textLength" operator="equal" allowBlank="1" showInputMessage="1" showErrorMessage="1" errorTitle="IBAN in Vierer-Blöcken angeben!" error="Bitte erfassen Sie die IBAN in Vierer-Blöcken - also mit einem Leerzeichen nach nach jedem Vierer-Block. Die IBAN besteht aus 22 Stellen und mit Leerzeichen ist sie 27 Stellen lang." promptTitle="IBAN" prompt="Bitte geben Sie die IBAN des Zahlungsempfängers vollständig und mit Leerzeichen zwischen den Blöcken an._x000a_Bsp.: DE03 8605 5592 1234 5678 90_x000a_Durch die Angabe der IBAN entfallen die Angaben zu Geldinstitut und BIC." sqref="G40:M40" xr:uid="{00000000-0002-0000-0100-000006000000}">
      <formula1>27</formula1>
    </dataValidation>
    <dataValidation type="textLength" operator="lessThanOrEqual" allowBlank="1" showInputMessage="1" showErrorMessage="1" errorTitle="Zahlungsempfänger zu lang" error="Der Platz für den Zahlungsempfänger ist auf 33 Zeichen begrenzt. Bitte kürzen Sie den Zahlungsempfänger ab." promptTitle="Zahlungsempfänger" prompt="Geben Sie bitte den Zahlungsempfänger (Kontoinhaber) an (ggf. abgekürzt)." sqref="A40:F40" xr:uid="{00000000-0002-0000-0100-000007000000}">
      <formula1>33</formula1>
    </dataValidation>
    <dataValidation type="date" operator="greaterThanOrEqual" allowBlank="1" showInputMessage="1" showErrorMessage="1" errorTitle="Beginn Schließung" error="Der Beginn der Schließung liegt vor dem Beginn des Bewillgungszeitraums bzw. nicht im aktuellen Kalenderjahr. Bitte prüfen Sie die Eingabe." sqref="AD9:AG9" xr:uid="{00000000-0002-0000-0100-000008000000}">
      <formula1>AD8</formula1>
    </dataValidation>
    <dataValidation type="date" operator="lessThanOrEqual" allowBlank="1" showInputMessage="1" showErrorMessage="1" errorTitle="Ende Schließung" error="Das Ende der Schließung liegt nicht innerhalb des Bewillgungszeitraums bzw. nicht im aktuellen Kalenderjahr. Bitte prüfen Sie die Eingabe." sqref="AI9:AL9" xr:uid="{00000000-0002-0000-0100-000009000000}">
      <formula1>AI8</formula1>
    </dataValidation>
    <dataValidation type="list" allowBlank="1" showInputMessage="1" showErrorMessage="1" errorTitle="Eingabe unzulässig" error="Die Eingabe ist unzulässig, da diese nicht der Legende entspricht. Wählen Sie ein Element aus der Dropdownliste aus oder überprüfen Sie die Schreibweise (Groß-/Kleinschreibung ist zu beachten)!" sqref="B23:AF34" xr:uid="{00000000-0002-0000-0100-00000A000000}">
      <formula1>"X,Kur,K,U,Fu,R"</formula1>
    </dataValidation>
  </dataValidations>
  <pageMargins left="0.39370078740157483" right="0.19685039370078741" top="7.874015748031496E-2" bottom="0" header="0" footer="0.19685039370078741"/>
  <pageSetup paperSize="9" orientation="landscape" r:id="rId1"/>
  <headerFooter>
    <oddHeader>&amp;R&amp;G</oddHeader>
    <oddFooter>&amp;L&amp;4&amp;K01+013Bitte senden an:
Landkreis Nordsachsen
Sozialamt/Eingliederungshilfe
04855 Torgau&amp;R&amp;5&amp;K01+017© Landratsamt Nordsachsen, Torgau 2023
V2023.1</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108" r:id="rId5" name="Check Box 84">
              <controlPr defaultSize="0" print="0" autoFill="0" autoLine="0" autoPict="0">
                <anchor moveWithCells="1">
                  <from>
                    <xdr:col>21</xdr:col>
                    <xdr:colOff>28575</xdr:colOff>
                    <xdr:row>9</xdr:row>
                    <xdr:rowOff>38100</xdr:rowOff>
                  </from>
                  <to>
                    <xdr:col>22</xdr:col>
                    <xdr:colOff>0</xdr:colOff>
                    <xdr:row>10</xdr:row>
                    <xdr:rowOff>85725</xdr:rowOff>
                  </to>
                </anchor>
              </controlPr>
            </control>
          </mc:Choice>
        </mc:AlternateContent>
        <mc:AlternateContent xmlns:mc="http://schemas.openxmlformats.org/markup-compatibility/2006">
          <mc:Choice Requires="x14">
            <control shapeId="1025" r:id="rId6" name="Check Box 1">
              <controlPr defaultSize="0" autoFill="0" autoLine="0" autoPict="0">
                <anchor moveWithCells="1">
                  <from>
                    <xdr:col>19</xdr:col>
                    <xdr:colOff>19050</xdr:colOff>
                    <xdr:row>18</xdr:row>
                    <xdr:rowOff>19050</xdr:rowOff>
                  </from>
                  <to>
                    <xdr:col>19</xdr:col>
                    <xdr:colOff>209550</xdr:colOff>
                    <xdr:row>18</xdr:row>
                    <xdr:rowOff>209550</xdr:rowOff>
                  </to>
                </anchor>
              </controlPr>
            </control>
          </mc:Choice>
        </mc:AlternateContent>
        <mc:AlternateContent xmlns:mc="http://schemas.openxmlformats.org/markup-compatibility/2006">
          <mc:Choice Requires="x14">
            <control shapeId="1036" r:id="rId7" name="Check Box 12">
              <controlPr defaultSize="0" print="0" autoFill="0" autoLine="0" autoPict="0">
                <anchor moveWithCells="1">
                  <from>
                    <xdr:col>19</xdr:col>
                    <xdr:colOff>28575</xdr:colOff>
                    <xdr:row>33</xdr:row>
                    <xdr:rowOff>161925</xdr:rowOff>
                  </from>
                  <to>
                    <xdr:col>20</xdr:col>
                    <xdr:colOff>0</xdr:colOff>
                    <xdr:row>35</xdr:row>
                    <xdr:rowOff>19050</xdr:rowOff>
                  </to>
                </anchor>
              </controlPr>
            </control>
          </mc:Choice>
        </mc:AlternateContent>
        <mc:AlternateContent xmlns:mc="http://schemas.openxmlformats.org/markup-compatibility/2006">
          <mc:Choice Requires="x14">
            <control shapeId="1089" r:id="rId8" name="Check Box 65">
              <controlPr defaultSize="0" print="0" autoFill="0" autoLine="0" autoPict="0">
                <anchor moveWithCells="1">
                  <from>
                    <xdr:col>15</xdr:col>
                    <xdr:colOff>28575</xdr:colOff>
                    <xdr:row>7</xdr:row>
                    <xdr:rowOff>85725</xdr:rowOff>
                  </from>
                  <to>
                    <xdr:col>15</xdr:col>
                    <xdr:colOff>219075</xdr:colOff>
                    <xdr:row>9</xdr:row>
                    <xdr:rowOff>38100</xdr:rowOff>
                  </to>
                </anchor>
              </controlPr>
            </control>
          </mc:Choice>
        </mc:AlternateContent>
        <mc:AlternateContent xmlns:mc="http://schemas.openxmlformats.org/markup-compatibility/2006">
          <mc:Choice Requires="x14">
            <control shapeId="1091" r:id="rId9" name="Check Box 67">
              <controlPr defaultSize="0" print="0" autoFill="0" autoLine="0" autoPict="0">
                <anchor moveWithCells="1">
                  <from>
                    <xdr:col>21</xdr:col>
                    <xdr:colOff>28575</xdr:colOff>
                    <xdr:row>7</xdr:row>
                    <xdr:rowOff>85725</xdr:rowOff>
                  </from>
                  <to>
                    <xdr:col>22</xdr:col>
                    <xdr:colOff>0</xdr:colOff>
                    <xdr:row>9</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6" id="{19119863-BA27-43F7-A40C-2B0736CC3AB3}">
            <xm:f>IF(ISBLANK($AD$5),FALSE,$AD$5&gt;DATE(YEAR(Funktion!$A$5),MONTH(1&amp;$A23),B$22))</xm:f>
            <x14:dxf>
              <fill>
                <patternFill patternType="solid">
                  <bgColor theme="1" tint="0.14996795556505021"/>
                </patternFill>
              </fill>
            </x14:dxf>
          </x14:cfRule>
          <x14:cfRule type="expression" priority="17" id="{18601A2D-390E-49CB-956F-F7D713DAEC7B}">
            <xm:f>IF(ISBLANK($AI$5),FALSE,$AI$5&lt;DATE(YEAR(Funktion!$A$5),MONTH(1&amp;$A23),B$22))</xm:f>
            <x14:dxf>
              <fill>
                <patternFill patternType="solid">
                  <bgColor theme="1" tint="0.14996795556505021"/>
                </patternFill>
              </fill>
            </x14:dxf>
          </x14:cfRule>
          <xm:sqref>B23:AF34</xm:sqref>
        </x14:conditionalFormatting>
      </x14:conditionalFormattings>
    </ext>
    <ext xmlns:x14="http://schemas.microsoft.com/office/spreadsheetml/2009/9/main" uri="{CCE6A557-97BC-4b89-ADB6-D9C93CAAB3DF}">
      <x14:dataValidations xmlns:xm="http://schemas.microsoft.com/office/excel/2006/main" xWindow="540" yWindow="325" count="2">
        <x14:dataValidation type="list" allowBlank="1" showInputMessage="1" showErrorMessage="1" promptTitle="Abrechnungszeitraum" prompt="Angabe des Abrechnungszeitraums erforderlich." xr:uid="{00000000-0002-0000-0100-00000B000000}">
          <x14:formula1>
            <xm:f>Funktion!G1:G17</xm:f>
          </x14:formula1>
          <xm:sqref>B39:D39</xm:sqref>
        </x14:dataValidation>
        <x14:dataValidation type="list" allowBlank="1" showInputMessage="1" showErrorMessage="1" xr:uid="{AA516EA1-3928-417C-8D5A-E75DD979841A}">
          <x14:formula1>
            <xm:f>Funktion!A19:A31</xm:f>
          </x14:formula1>
          <xm:sqref>Q12:S12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9"/>
  <sheetViews>
    <sheetView showGridLines="0" showRowColHeaders="0" view="pageBreakPreview" zoomScale="120" zoomScaleNormal="100" zoomScaleSheetLayoutView="120" workbookViewId="0">
      <selection activeCell="D16" sqref="D16"/>
    </sheetView>
  </sheetViews>
  <sheetFormatPr baseColWidth="10" defaultRowHeight="12.75" x14ac:dyDescent="0.2"/>
  <cols>
    <col min="1" max="1" width="11.5703125" customWidth="1"/>
    <col min="2" max="2" width="13.85546875" customWidth="1"/>
    <col min="3" max="3" width="4.140625" customWidth="1"/>
    <col min="5" max="5" width="6.85546875" customWidth="1"/>
    <col min="6" max="6" width="8" customWidth="1"/>
    <col min="7" max="7" width="7.28515625" customWidth="1"/>
    <col min="8" max="8" width="21.42578125" customWidth="1"/>
  </cols>
  <sheetData>
    <row r="1" spans="1:8" x14ac:dyDescent="0.2">
      <c r="A1" s="35" t="s">
        <v>43</v>
      </c>
      <c r="B1" s="34"/>
      <c r="C1" s="34"/>
      <c r="G1" s="43"/>
    </row>
    <row r="2" spans="1:8" ht="9.9499999999999993" customHeight="1" x14ac:dyDescent="0.2">
      <c r="A2" s="262"/>
      <c r="B2" s="263"/>
      <c r="C2" s="263"/>
    </row>
    <row r="3" spans="1:8" ht="9.9499999999999993" customHeight="1" x14ac:dyDescent="0.2">
      <c r="A3" s="262"/>
      <c r="B3" s="263"/>
      <c r="C3" s="263"/>
    </row>
    <row r="4" spans="1:8" ht="9.9499999999999993" customHeight="1" x14ac:dyDescent="0.2">
      <c r="A4" s="262"/>
      <c r="B4" s="263"/>
      <c r="C4" s="263"/>
    </row>
    <row r="5" spans="1:8" ht="9.9499999999999993" customHeight="1" x14ac:dyDescent="0.2">
      <c r="A5" s="251"/>
      <c r="B5" s="264"/>
      <c r="C5" s="264"/>
    </row>
    <row r="6" spans="1:8" ht="32.25" customHeight="1" x14ac:dyDescent="0.2"/>
    <row r="7" spans="1:8" x14ac:dyDescent="0.2">
      <c r="A7" s="35" t="s">
        <v>75</v>
      </c>
      <c r="B7" s="34"/>
      <c r="C7" s="34"/>
    </row>
    <row r="8" spans="1:8" ht="9.9499999999999993" customHeight="1" x14ac:dyDescent="0.2">
      <c r="A8" s="262" t="s">
        <v>44</v>
      </c>
      <c r="B8" s="263"/>
      <c r="C8" s="263"/>
    </row>
    <row r="9" spans="1:8" ht="9.9499999999999993" customHeight="1" x14ac:dyDescent="0.2">
      <c r="A9" s="262" t="s">
        <v>45</v>
      </c>
      <c r="B9" s="263"/>
      <c r="C9" s="263"/>
    </row>
    <row r="10" spans="1:8" ht="9.9499999999999993" customHeight="1" x14ac:dyDescent="0.2">
      <c r="A10" s="262" t="s">
        <v>78</v>
      </c>
      <c r="B10" s="263"/>
      <c r="C10" s="263"/>
    </row>
    <row r="11" spans="1:8" ht="9.9499999999999993" customHeight="1" x14ac:dyDescent="0.2">
      <c r="A11" s="251" t="s">
        <v>46</v>
      </c>
      <c r="B11" s="264"/>
      <c r="C11" s="264"/>
    </row>
    <row r="12" spans="1:8" x14ac:dyDescent="0.2">
      <c r="A12" s="48"/>
      <c r="B12" s="22"/>
      <c r="C12" s="22"/>
      <c r="H12" s="44">
        <f ca="1">TODAY()</f>
        <v>45097</v>
      </c>
    </row>
    <row r="14" spans="1:8" ht="15.75" x14ac:dyDescent="0.25">
      <c r="A14" s="265" t="s">
        <v>47</v>
      </c>
      <c r="B14" s="266"/>
      <c r="C14" s="266"/>
      <c r="D14" s="266"/>
      <c r="E14" s="266"/>
      <c r="F14" s="266"/>
      <c r="G14" s="266"/>
      <c r="H14" s="201"/>
    </row>
    <row r="15" spans="1:8" ht="14.25" x14ac:dyDescent="0.2">
      <c r="A15" s="267" t="s">
        <v>77</v>
      </c>
      <c r="B15" s="266"/>
      <c r="C15" s="266"/>
      <c r="D15" s="266"/>
      <c r="E15" s="266"/>
      <c r="F15" s="266"/>
      <c r="G15" s="266"/>
      <c r="H15" s="201"/>
    </row>
    <row r="16" spans="1:8" ht="15" x14ac:dyDescent="0.25">
      <c r="C16" s="36" t="s">
        <v>49</v>
      </c>
      <c r="D16" s="47" t="s">
        <v>41</v>
      </c>
      <c r="E16" s="37" t="str">
        <f ca="1">IF(D16="Zeitraum","",MID(CELL("Dateiname",'2023'!A$1),FIND("]",CELL("Dateiname",'2023'!A$1))+1,4))</f>
        <v/>
      </c>
      <c r="F16" s="43"/>
    </row>
    <row r="17" spans="1:8" ht="14.25" x14ac:dyDescent="0.2">
      <c r="C17" s="36"/>
      <c r="D17" s="253" t="s">
        <v>73</v>
      </c>
      <c r="E17" s="254"/>
      <c r="F17" s="254"/>
      <c r="G17" s="254"/>
      <c r="H17" s="255"/>
    </row>
    <row r="18" spans="1:8" x14ac:dyDescent="0.2">
      <c r="D18" s="255"/>
      <c r="E18" s="255"/>
      <c r="F18" s="255"/>
      <c r="G18" s="255"/>
      <c r="H18" s="255"/>
    </row>
    <row r="19" spans="1:8" ht="12.75" customHeight="1" x14ac:dyDescent="0.2">
      <c r="A19" s="35" t="s">
        <v>48</v>
      </c>
      <c r="B19" s="34"/>
      <c r="C19" s="34"/>
      <c r="E19" s="35" t="s">
        <v>72</v>
      </c>
      <c r="F19" s="34"/>
    </row>
    <row r="20" spans="1:8" ht="9.9499999999999993" customHeight="1" x14ac:dyDescent="0.2">
      <c r="A20" s="258">
        <f>'2023'!A5:J5</f>
        <v>0</v>
      </c>
      <c r="B20" s="259"/>
      <c r="C20" s="259"/>
      <c r="E20" s="162" t="str">
        <f>'2023'!Q9</f>
        <v>Bitte auswählen!</v>
      </c>
      <c r="F20" s="163"/>
      <c r="G20" s="164" t="str">
        <f>IF(D16="Zeitraum","",VLOOKUP(D16,Funktion!G2:L17,6,FALSE))</f>
        <v/>
      </c>
    </row>
    <row r="21" spans="1:8" ht="9.9499999999999993" customHeight="1" x14ac:dyDescent="0.2">
      <c r="A21" s="258">
        <f>'2023'!A6:J6</f>
        <v>0</v>
      </c>
      <c r="B21" s="259"/>
      <c r="C21" s="259"/>
    </row>
    <row r="22" spans="1:8" ht="9.9499999999999993" customHeight="1" x14ac:dyDescent="0.2">
      <c r="A22" s="258">
        <f>'2023'!A7:J7</f>
        <v>0</v>
      </c>
      <c r="B22" s="259"/>
      <c r="C22" s="259"/>
    </row>
    <row r="23" spans="1:8" ht="9.9499999999999993" customHeight="1" x14ac:dyDescent="0.2">
      <c r="A23" s="260">
        <f>'2023'!A8:J8</f>
        <v>0</v>
      </c>
      <c r="B23" s="261"/>
      <c r="C23" s="261"/>
    </row>
    <row r="26" spans="1:8" x14ac:dyDescent="0.2">
      <c r="A26" s="35" t="s">
        <v>84</v>
      </c>
      <c r="B26" s="34"/>
      <c r="C26" s="34"/>
    </row>
    <row r="27" spans="1:8" ht="6.95" customHeight="1" x14ac:dyDescent="0.2">
      <c r="A27" s="246"/>
      <c r="B27" s="247"/>
      <c r="C27" s="247"/>
    </row>
    <row r="28" spans="1:8" x14ac:dyDescent="0.2">
      <c r="A28" s="256" t="str">
        <f>IF(ISBLANK('2023'!A15),"",'2023'!A15&amp;"; "&amp;TEXT('2023'!Q15,"tt.MM.jjjj"))</f>
        <v/>
      </c>
      <c r="B28" s="257"/>
      <c r="C28" s="257"/>
    </row>
    <row r="31" spans="1:8" x14ac:dyDescent="0.2">
      <c r="A31" s="38" t="str">
        <f>"Anwesenheitstage "&amp;IF(D16="Zeitraum","",D16&amp;" "&amp;E16)&amp;":"</f>
        <v>Anwesenheitstage :</v>
      </c>
      <c r="B31" s="39"/>
      <c r="C31" s="40" t="str">
        <f>IF(D16="Zeitraum","",VLOOKUP(D16,Funktion!G2:K17,4,FALSE))</f>
        <v/>
      </c>
      <c r="E31" s="31"/>
    </row>
    <row r="34" spans="1:6" x14ac:dyDescent="0.2">
      <c r="A34" s="38" t="str">
        <f>"bezahlte Fehltage "&amp;IF(D16="Zeitraum","",D16&amp;" "&amp;E16)&amp;":"</f>
        <v>bezahlte Fehltage :</v>
      </c>
      <c r="B34" s="39"/>
      <c r="C34" s="40" t="str">
        <f>IF(D16="Zeitraum","",VLOOKUP(D16,Funktion!G2:K17,5,FALSE))</f>
        <v/>
      </c>
    </row>
    <row r="37" spans="1:6" x14ac:dyDescent="0.2">
      <c r="A37" s="38" t="s">
        <v>79</v>
      </c>
      <c r="B37" s="248" t="str">
        <f>IF(D16="Zeitraum","",VLOOKUP(D16,Funktion!G2:M17,7,FALSE))</f>
        <v/>
      </c>
      <c r="C37" s="248"/>
    </row>
    <row r="41" spans="1:6" x14ac:dyDescent="0.2">
      <c r="A41" s="41" t="s">
        <v>83</v>
      </c>
    </row>
    <row r="43" spans="1:6" x14ac:dyDescent="0.2">
      <c r="C43" s="42" t="s">
        <v>51</v>
      </c>
      <c r="D43" s="34"/>
      <c r="E43" s="34"/>
      <c r="F43" s="34"/>
    </row>
    <row r="44" spans="1:6" x14ac:dyDescent="0.2">
      <c r="A44" s="31"/>
      <c r="C44" s="249"/>
      <c r="D44" s="250"/>
      <c r="E44" s="250"/>
      <c r="F44" s="250"/>
    </row>
    <row r="46" spans="1:6" x14ac:dyDescent="0.2">
      <c r="C46" s="35" t="s">
        <v>80</v>
      </c>
      <c r="D46" s="34"/>
      <c r="E46" s="34"/>
      <c r="F46" s="34"/>
    </row>
    <row r="47" spans="1:6" x14ac:dyDescent="0.2">
      <c r="A47" s="31"/>
      <c r="C47" s="251"/>
      <c r="D47" s="252"/>
      <c r="E47" s="252"/>
      <c r="F47" s="252"/>
    </row>
    <row r="49" spans="1:6" x14ac:dyDescent="0.2">
      <c r="C49" s="106"/>
      <c r="D49" s="107"/>
      <c r="E49" s="107"/>
      <c r="F49" s="107"/>
    </row>
    <row r="50" spans="1:6" x14ac:dyDescent="0.2">
      <c r="A50" s="31"/>
      <c r="C50" s="108"/>
      <c r="D50" s="108"/>
      <c r="E50" s="108"/>
      <c r="F50" s="108"/>
    </row>
    <row r="52" spans="1:6" x14ac:dyDescent="0.2">
      <c r="C52" s="78"/>
      <c r="D52" s="34"/>
      <c r="E52" s="34"/>
      <c r="F52" s="34"/>
    </row>
    <row r="53" spans="1:6" x14ac:dyDescent="0.2">
      <c r="C53" s="79"/>
      <c r="D53" s="79"/>
      <c r="E53" s="79"/>
      <c r="F53" s="79"/>
    </row>
    <row r="59" spans="1:6" x14ac:dyDescent="0.2">
      <c r="A59" s="46" t="s">
        <v>52</v>
      </c>
      <c r="B59" s="45"/>
      <c r="C59" s="45"/>
    </row>
  </sheetData>
  <sheetProtection algorithmName="SHA-512" hashValue="qOgkzWvav5Kk7i76puTE6fAftlI3sH5nQdJN5wB9aqXfEZKBnAcPUP6J/KJOJWD5NKSA3e9bVMryzinQfvpeAQ==" saltValue="UJVbZopd2j1SUN9d6uo22w==" spinCount="100000" sheet="1" selectLockedCells="1"/>
  <dataConsolidate/>
  <mergeCells count="20">
    <mergeCell ref="A2:C2"/>
    <mergeCell ref="A3:C3"/>
    <mergeCell ref="A4:C4"/>
    <mergeCell ref="A5:C5"/>
    <mergeCell ref="A20:C20"/>
    <mergeCell ref="A8:C8"/>
    <mergeCell ref="A9:C9"/>
    <mergeCell ref="A10:C10"/>
    <mergeCell ref="A11:C11"/>
    <mergeCell ref="A14:H14"/>
    <mergeCell ref="A15:H15"/>
    <mergeCell ref="A27:C27"/>
    <mergeCell ref="B37:C37"/>
    <mergeCell ref="C44:F44"/>
    <mergeCell ref="C47:F47"/>
    <mergeCell ref="D17:H18"/>
    <mergeCell ref="A28:C28"/>
    <mergeCell ref="A21:C21"/>
    <mergeCell ref="A22:C22"/>
    <mergeCell ref="A23:C23"/>
  </mergeCells>
  <conditionalFormatting sqref="E20">
    <cfRule type="expression" dxfId="2" priority="3">
      <formula>$D$16="Zeitraum"</formula>
    </cfRule>
  </conditionalFormatting>
  <conditionalFormatting sqref="D17:H18">
    <cfRule type="expression" dxfId="1" priority="2">
      <formula>$D$16&lt;&gt;"Zeitraum"</formula>
    </cfRule>
  </conditionalFormatting>
  <conditionalFormatting sqref="D16">
    <cfRule type="expression" dxfId="0" priority="1">
      <formula>D16="Zeitraum"</formula>
    </cfRule>
  </conditionalFormatting>
  <dataValidations count="2">
    <dataValidation type="textLength" operator="equal" allowBlank="1" showInputMessage="1" showErrorMessage="1" errorTitle="IBAN in Vierer-Blöcken angeben!" error="Bitte erfassen Sie die IBAN in Vierer-Blöcken - also mit einem Leerzeichen nach nach jedem Vierer-Block. Die IBAN besteht aus 22 Stellen und mit Leerzeichen ist sie 27 Stellen lang." promptTitle="IBAN" prompt="Bitte geben Sie die IBAN des Zahlungsempfängers vollständig und mit Leerzeichen zwischen den Blöcken an._x000a_Bsp.: DE03 8605 5592 1234 5678 90_x000a_Durch die Angabe der IBAN entfallen die Angaben zu Geldinstitut und BIC." sqref="C44:F44" xr:uid="{00000000-0002-0000-0200-000000000000}">
      <formula1>27</formula1>
    </dataValidation>
    <dataValidation type="textLength" allowBlank="1" showInputMessage="1" showErrorMessage="1" errorTitle="Verwendungszweck zu lang" error="Der Platz für den Verwendungszweck ist auf 54 Zeichen begrenzt. Bitte kürzen Sie den Verwendungszweck ab." promptTitle="R.-Nr./Verwendungszweck" prompt="Bitte geben Sie einen von Ihnen gewählten Verwendungszweck an. Bitte beachten Sie, dass dieser nicht länger als 54 Zeichen sein kann." sqref="C47:F47" xr:uid="{00000000-0002-0000-0200-000001000000}">
      <formula1>0</formula1>
      <formula2>54</formula2>
    </dataValidation>
  </dataValidations>
  <pageMargins left="0.94488188976377963" right="0.78740157480314965" top="0.78740157480314965" bottom="0.78740157480314965"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Funktion!G1:G17</xm:f>
          </x14:formula1>
          <xm:sqref>D16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1"/>
  <sheetViews>
    <sheetView workbookViewId="0"/>
  </sheetViews>
  <sheetFormatPr baseColWidth="10" defaultRowHeight="12.75" x14ac:dyDescent="0.2"/>
  <cols>
    <col min="3" max="4" width="13" customWidth="1"/>
    <col min="5" max="5" width="13.85546875" bestFit="1" customWidth="1"/>
    <col min="9" max="9" width="11.42578125" customWidth="1"/>
    <col min="12" max="12" width="11.42578125" style="173"/>
    <col min="13" max="13" width="11.42578125" style="172"/>
  </cols>
  <sheetData>
    <row r="1" spans="1:17" x14ac:dyDescent="0.2">
      <c r="A1" s="31" t="s">
        <v>33</v>
      </c>
      <c r="B1" s="31"/>
      <c r="C1" s="31" t="str">
        <f ca="1">"Feiertage "&amp;'2023'!H1</f>
        <v>Feiertage 2023</v>
      </c>
      <c r="D1" s="31" t="str">
        <f ca="1">"Feiertage "&amp;'2023'!H1+1</f>
        <v>Feiertage 2024</v>
      </c>
      <c r="E1" s="31" t="s">
        <v>32</v>
      </c>
      <c r="F1" s="31" t="s">
        <v>34</v>
      </c>
      <c r="G1" s="31" t="s">
        <v>41</v>
      </c>
      <c r="H1" s="31" t="s">
        <v>39</v>
      </c>
      <c r="I1" s="31" t="s">
        <v>40</v>
      </c>
      <c r="J1" s="31" t="s">
        <v>20</v>
      </c>
      <c r="K1" s="31" t="s">
        <v>50</v>
      </c>
      <c r="L1" s="31" t="s">
        <v>112</v>
      </c>
      <c r="M1" s="31" t="s">
        <v>111</v>
      </c>
      <c r="N1" s="31" t="s">
        <v>35</v>
      </c>
      <c r="O1" s="31" t="s">
        <v>36</v>
      </c>
      <c r="Q1" s="31"/>
    </row>
    <row r="2" spans="1:17" x14ac:dyDescent="0.2">
      <c r="A2" t="b">
        <v>0</v>
      </c>
      <c r="C2" s="168">
        <v>44927</v>
      </c>
      <c r="D2" s="168">
        <v>45292</v>
      </c>
      <c r="G2" s="30" t="s">
        <v>28</v>
      </c>
      <c r="H2" s="30" t="str">
        <f ca="1">IF(OR(ISBLANK('2023'!AI5),'2023'!AI5&lt;A5),"",SUM(H6:H8))</f>
        <v/>
      </c>
      <c r="I2" t="str">
        <f ca="1">H2</f>
        <v/>
      </c>
      <c r="J2" t="str">
        <f>IF(ISBLANK('2023'!AI5),"",SUM(J6:J8))</f>
        <v/>
      </c>
      <c r="K2" t="str">
        <f>IF(ISBLANK('2023'!AI5),"",SUM(K6:K8))</f>
        <v/>
      </c>
      <c r="L2" s="183" t="e">
        <f>IF(AND(L6=L7,L6=L8),L6,TEXT(L6,"0,00 €")&amp;"/ "&amp;TEXT(B$11,"0,00 €"))</f>
        <v>#N/A</v>
      </c>
      <c r="M2" s="172" t="e">
        <f ca="1">SUM(M6:M8)</f>
        <v>#VALUE!</v>
      </c>
      <c r="N2" s="32">
        <f ca="1">IF('2023'!AD5&lt;A5,A5,'2023'!AD5)</f>
        <v>44927</v>
      </c>
      <c r="O2" s="32" t="str">
        <f>IF(ISBLANK('2023'!AI5),"",IF('2023'!AI5&lt;A7,'2023'!AI5,A7))</f>
        <v/>
      </c>
    </row>
    <row r="3" spans="1:17" x14ac:dyDescent="0.2">
      <c r="C3" s="169">
        <v>45023</v>
      </c>
      <c r="D3" s="169">
        <v>45380</v>
      </c>
      <c r="G3" s="30" t="s">
        <v>29</v>
      </c>
      <c r="H3" s="30" t="str">
        <f ca="1">IF(OR(ISBLANK('2023'!AI5),'2023'!AI5&lt;A5),"",SUM(H9:H11))</f>
        <v/>
      </c>
      <c r="I3" t="e">
        <f ca="1">I2+H3</f>
        <v>#VALUE!</v>
      </c>
      <c r="J3" t="str">
        <f>IF(ISBLANK('2023'!AI5),"",SUM(J9:J11))</f>
        <v/>
      </c>
      <c r="K3" t="str">
        <f>IF(ISBLANK('2023'!AI5),"",SUM(K9:K11))</f>
        <v/>
      </c>
      <c r="L3" s="183" t="e">
        <f>IF(AND(L9=L10,L9=L11),L9,TEXT(L9,"0,00 €")&amp;"/ "&amp;TEXT(B$11,"0,00 €"))</f>
        <v>#N/A</v>
      </c>
      <c r="M3" s="173" t="e">
        <f ca="1">SUM(M9:M11)</f>
        <v>#VALUE!</v>
      </c>
    </row>
    <row r="4" spans="1:17" x14ac:dyDescent="0.2">
      <c r="A4" s="31" t="s">
        <v>37</v>
      </c>
      <c r="C4" s="169">
        <v>45026</v>
      </c>
      <c r="D4" s="169">
        <v>45383</v>
      </c>
      <c r="G4" s="30" t="s">
        <v>30</v>
      </c>
      <c r="H4" s="30" t="str">
        <f ca="1">IF(OR(ISBLANK('2023'!AI5),'2023'!AI5&lt;A5),"",SUM(H12:H14))</f>
        <v/>
      </c>
      <c r="I4" t="e">
        <f ca="1">I3+H4</f>
        <v>#VALUE!</v>
      </c>
      <c r="J4" t="str">
        <f>IF(ISBLANK('2023'!AI5),"",SUM(J12:J14))</f>
        <v/>
      </c>
      <c r="K4" t="str">
        <f>IF(ISBLANK('2023'!AI5),"",SUM(K12:K14))</f>
        <v/>
      </c>
      <c r="L4" s="183" t="e">
        <f>IF(AND(L12=L13,L12=L14),L12,TEXT(L12,"0,00 €")&amp;"/ "&amp;B$11)</f>
        <v>#N/A</v>
      </c>
      <c r="M4" s="173" t="e">
        <f ca="1">SUM(M12:M14)</f>
        <v>#VALUE!</v>
      </c>
      <c r="N4" s="31" t="s">
        <v>55</v>
      </c>
      <c r="O4" s="31" t="s">
        <v>56</v>
      </c>
    </row>
    <row r="5" spans="1:17" x14ac:dyDescent="0.2">
      <c r="A5" s="32">
        <f ca="1">DATE('2023'!H1,1,1)</f>
        <v>44927</v>
      </c>
      <c r="C5" s="169">
        <v>45047</v>
      </c>
      <c r="D5" s="169">
        <v>45413</v>
      </c>
      <c r="G5" s="30" t="s">
        <v>31</v>
      </c>
      <c r="H5" s="30" t="str">
        <f ca="1">IF(OR(ISBLANK('2023'!AI5),'2023'!AI5&lt;A5),"",SUM(H15:H17))</f>
        <v/>
      </c>
      <c r="I5" t="e">
        <f ca="1">I4+H5</f>
        <v>#VALUE!</v>
      </c>
      <c r="J5" t="str">
        <f>IF(ISBLANK('2023'!AI5),"",SUM(J15:J17))</f>
        <v/>
      </c>
      <c r="K5" t="str">
        <f>IF(ISBLANK('2023'!AI5),"",SUM(K15:K17))</f>
        <v/>
      </c>
      <c r="L5" s="183" t="e">
        <f>IF(AND(L15=L16,L15=L17),L15,TEXT(L15,"0,00 €")&amp;"/ "&amp;B$11)</f>
        <v>#N/A</v>
      </c>
      <c r="M5" s="173" t="e">
        <f ca="1">SUM(M15:M17)</f>
        <v>#VALUE!</v>
      </c>
      <c r="N5">
        <v>250</v>
      </c>
      <c r="O5">
        <f>IF(AND(SUM('2023'!AG35:AJ35)&gt;N5,SUM('2023'!AH35:AJ35)&lt;=45),'2023'!AM35-N5-F17,0)</f>
        <v>0</v>
      </c>
    </row>
    <row r="6" spans="1:17" x14ac:dyDescent="0.2">
      <c r="A6" s="31" t="s">
        <v>38</v>
      </c>
      <c r="C6" s="169">
        <v>45064</v>
      </c>
      <c r="D6" s="169">
        <v>45421</v>
      </c>
      <c r="E6" s="30" t="str">
        <f ca="1">IF(OR(ISBLANK('2023'!AI5),'2023'!AI5&lt;A5),"",IF('2023'!AD$7-SUM('2023'!AH$23:AJ23)&lt;=0,0,'2023'!AD$7-SUM('2023'!AH$23:AJ23)))</f>
        <v/>
      </c>
      <c r="F6" s="30">
        <f ca="1">IF(SUM('2023'!AH23:AJ23)&lt;='2023'!AD7,0,SUM('2023'!AH23:AJ23)-'2023'!AD7)</f>
        <v>0</v>
      </c>
      <c r="G6" s="30" t="str">
        <f>'2023'!A23</f>
        <v>Januar</v>
      </c>
      <c r="H6" s="30" t="str">
        <f ca="1">IF(OR(ISBLANK('2023'!AI5),'2023'!AI5&lt;A5),"",'2023'!AM23-F6)</f>
        <v/>
      </c>
      <c r="I6" t="str">
        <f ca="1">H6</f>
        <v/>
      </c>
      <c r="J6" t="str">
        <f>IF(ISBLANK('2023'!AI$5),"",'2023'!AG23)</f>
        <v/>
      </c>
      <c r="K6" t="str">
        <f>IF(ISBLANK('2023'!AI$5),"",SUM('2023'!AH23:AJ23)-F6)</f>
        <v/>
      </c>
      <c r="L6" s="183" t="e">
        <f>IF('2023'!Q$9="Einzelkostensatz",'2023'!Q$10,IF('2023'!Q$12="Monat",VLOOKUP('2023'!Q$9,A$14:B$16,2,FALSE),IF(AND(B$19&lt;=MONTH(1&amp;G6),MONTH(O$2)&gt;=MONTH(B$19),MONTH(1&amp;'2023'!Q$12)&lt;=MONTH(1&amp;G6)),B$15,VLOOKUP('2023'!Q$9,A$14:B$16,2,FALSE))))</f>
        <v>#N/A</v>
      </c>
      <c r="M6" s="172" t="e">
        <f ca="1">H6*L6</f>
        <v>#VALUE!</v>
      </c>
    </row>
    <row r="7" spans="1:17" x14ac:dyDescent="0.2">
      <c r="A7" s="32">
        <f ca="1">DATE('2023'!H1,12,31)</f>
        <v>45291</v>
      </c>
      <c r="C7" s="169">
        <v>45075</v>
      </c>
      <c r="D7" s="169">
        <v>45432</v>
      </c>
      <c r="E7" s="30" t="str">
        <f ca="1">IF(OR(ISBLANK('2023'!AI5),'2023'!AI5&lt;A5),"",IF('2023'!AD$7-SUM('2023'!AH$23:AJ24)&lt;=0,0,'2023'!AD$7-SUM('2023'!AH$23:AJ24)))</f>
        <v/>
      </c>
      <c r="F7" s="30" t="str">
        <f ca="1">IF(OR(ISBLANK('2023'!AI5),'2023'!AI5&lt;A5),"",IF(SUM('2023'!AH24:AJ24)-E6&lt;0,0,SUM('2023'!AH24:AJ24)-E6))</f>
        <v/>
      </c>
      <c r="G7" s="30" t="str">
        <f>'2023'!A24</f>
        <v>Februar</v>
      </c>
      <c r="H7" s="30" t="str">
        <f ca="1">IF(OR(ISBLANK('2023'!AI5),'2023'!AI5&lt;A5),"",'2023'!AM24-F7)</f>
        <v/>
      </c>
      <c r="I7" t="e">
        <f ca="1">I6+H7</f>
        <v>#VALUE!</v>
      </c>
      <c r="J7" t="str">
        <f>IF(ISBLANK('2023'!AI$5),"",'2023'!AG24)</f>
        <v/>
      </c>
      <c r="K7" t="str">
        <f>IF(ISBLANK('2023'!AI$5),"",SUM('2023'!AH24:AJ24)-F7)</f>
        <v/>
      </c>
      <c r="L7" s="183" t="e">
        <f>IF('2023'!Q$9="Einzelkostensatz",'2023'!Q$10,IF('2023'!Q$12="Monat",VLOOKUP('2023'!Q$9,A$14:B$16,2,FALSE),IF(AND(B$19&lt;=MONTH(1&amp;G7),MONTH(O$2)&gt;=MONTH(B$19),MONTH(1&amp;'2023'!Q$12)&lt;=MONTH(1&amp;G7)),B$15,VLOOKUP('2023'!Q$9,A$14:B$16,2,FALSE))))</f>
        <v>#N/A</v>
      </c>
      <c r="M7" s="173" t="e">
        <f t="shared" ref="M7:M17" ca="1" si="0">H7*L7</f>
        <v>#VALUE!</v>
      </c>
    </row>
    <row r="8" spans="1:17" ht="13.5" thickBot="1" x14ac:dyDescent="0.25">
      <c r="C8" s="169">
        <v>45202</v>
      </c>
      <c r="D8" s="169">
        <v>45568</v>
      </c>
      <c r="E8" s="30" t="str">
        <f ca="1">IF(OR(ISBLANK('2023'!AI5),'2023'!AI5&lt;A5),"",IF('2023'!AD$7-SUM('2023'!AH$23:AJ25)&lt;=0,0,'2023'!AD$7-SUM('2023'!AH$23:AJ25)))</f>
        <v/>
      </c>
      <c r="F8" s="30" t="str">
        <f ca="1">IF(OR(ISBLANK('2023'!AI5),'2023'!AI5&lt;A5),"",IF(SUM('2023'!AH25:AJ25)-E7&lt;0,0,SUM('2023'!AH25:AJ25)-E7))</f>
        <v/>
      </c>
      <c r="G8" s="30" t="str">
        <f>'2023'!A25</f>
        <v>März</v>
      </c>
      <c r="H8" s="30" t="str">
        <f ca="1">IF(OR(ISBLANK('2023'!AI5),'2023'!AI5&lt;A5),"",'2023'!AM25-F8)</f>
        <v/>
      </c>
      <c r="I8" t="e">
        <f ca="1">I7+H8</f>
        <v>#VALUE!</v>
      </c>
      <c r="J8" t="str">
        <f>IF(ISBLANK('2023'!AI$5),"",'2023'!AG25)</f>
        <v/>
      </c>
      <c r="K8" t="str">
        <f>IF(ISBLANK('2023'!AI$5),"",SUM('2023'!AH25:AJ25)-F8)</f>
        <v/>
      </c>
      <c r="L8" s="183" t="e">
        <f>IF('2023'!Q$9="Einzelkostensatz",'2023'!Q$10,IF('2023'!Q$12="Monat",VLOOKUP('2023'!Q$9,A$14:B$16,2,FALSE),IF(AND(B$19&lt;=MONTH(1&amp;G8),MONTH(O$2)&gt;=MONTH(B$19),MONTH(1&amp;'2023'!Q$12)&lt;=MONTH(1&amp;G8)),B$15,VLOOKUP('2023'!Q$9,A$14:B$16,2,FALSE))))</f>
        <v>#N/A</v>
      </c>
      <c r="M8" s="173" t="e">
        <f t="shared" ca="1" si="0"/>
        <v>#VALUE!</v>
      </c>
    </row>
    <row r="9" spans="1:17" x14ac:dyDescent="0.2">
      <c r="A9" s="112" t="s">
        <v>53</v>
      </c>
      <c r="B9" s="114" t="s">
        <v>105</v>
      </c>
      <c r="C9" s="169">
        <v>45230</v>
      </c>
      <c r="D9" s="169">
        <v>45596</v>
      </c>
      <c r="E9" s="30" t="str">
        <f ca="1">IF(OR(ISBLANK('2023'!AI5),'2023'!AI5&lt;A5),"",IF('2023'!AD$7-SUM('2023'!AH$23:AJ26)&lt;=0,0,'2023'!AD$7-SUM('2023'!AH$23:AJ26)))</f>
        <v/>
      </c>
      <c r="F9" s="30" t="str">
        <f ca="1">IF(OR(ISBLANK('2023'!AI5),'2023'!AI5&lt;A5),"",IF(SUM('2023'!AH26:AJ26)-E8&lt;0,0,SUM('2023'!AH26:AJ26)-E8))</f>
        <v/>
      </c>
      <c r="G9" s="30" t="str">
        <f>'2023'!A26</f>
        <v>April</v>
      </c>
      <c r="H9" s="30" t="str">
        <f ca="1">IF(OR(ISBLANK('2023'!AI5),'2023'!AI5&lt;A5),"",'2023'!AM26-F9)</f>
        <v/>
      </c>
      <c r="I9" t="e">
        <f t="shared" ref="I9:I16" ca="1" si="1">I8+H9</f>
        <v>#VALUE!</v>
      </c>
      <c r="J9" t="str">
        <f>IF(ISBLANK('2023'!AI$5),"",'2023'!AG26)</f>
        <v/>
      </c>
      <c r="K9" t="str">
        <f>IF(ISBLANK('2023'!AI$5),"",SUM('2023'!AH26:AJ26)-F9)</f>
        <v/>
      </c>
      <c r="L9" s="183" t="e">
        <f>IF('2023'!Q$9="Einzelkostensatz",'2023'!Q$10,IF('2023'!Q$12="Monat",VLOOKUP('2023'!Q$9,A$14:B$16,2,FALSE),IF(AND(B$19&lt;=MONTH(1&amp;G9),MONTH(O$2)&gt;=MONTH(B$19),MONTH(1&amp;'2023'!Q$12)&lt;=MONTH(1&amp;G9)),B$15,VLOOKUP('2023'!Q$9,A$14:B$16,2,FALSE))))</f>
        <v>#N/A</v>
      </c>
      <c r="M9" s="173" t="e">
        <f t="shared" ca="1" si="0"/>
        <v>#VALUE!</v>
      </c>
    </row>
    <row r="10" spans="1:17" x14ac:dyDescent="0.2">
      <c r="A10" s="110" t="s">
        <v>54</v>
      </c>
      <c r="B10" s="175">
        <v>7.15</v>
      </c>
      <c r="C10" s="169">
        <v>45252</v>
      </c>
      <c r="D10" s="169">
        <v>45616</v>
      </c>
      <c r="E10" s="30" t="str">
        <f ca="1">IF(OR(ISBLANK('2023'!AI5),'2023'!AI5&lt;A5),"",IF('2023'!AD$7-SUM('2023'!AH$23:AJ27)&lt;=0,0,'2023'!AD$7-SUM('2023'!AH$23:AJ27)))</f>
        <v/>
      </c>
      <c r="F10" s="30" t="str">
        <f ca="1">IF(OR(ISBLANK('2023'!AI5),'2023'!AI5&lt;A5),"",IF(SUM('2023'!AH27:AJ27)-E9&lt;0,0,SUM('2023'!AH27:AJ27)-E9))</f>
        <v/>
      </c>
      <c r="G10" s="30" t="str">
        <f>'2023'!A27</f>
        <v>Mai</v>
      </c>
      <c r="H10" s="30" t="str">
        <f ca="1">IF(OR(ISBLANK('2023'!AI5),'2023'!AI5&lt;A5),"",'2023'!AM27-F10)</f>
        <v/>
      </c>
      <c r="I10" t="e">
        <f t="shared" ca="1" si="1"/>
        <v>#VALUE!</v>
      </c>
      <c r="J10" t="str">
        <f>IF(ISBLANK('2023'!AI$5),"",'2023'!AG27)</f>
        <v/>
      </c>
      <c r="K10" t="str">
        <f>IF(ISBLANK('2023'!AI$5),"",SUM('2023'!AH27:AJ27)-F10)</f>
        <v/>
      </c>
      <c r="L10" s="183" t="e">
        <f>IF('2023'!Q$9="Einzelkostensatz",'2023'!Q$10,IF('2023'!Q$12="Monat",VLOOKUP('2023'!Q$9,A$14:B$16,2,FALSE),IF(AND(B$19&lt;=MONTH(1&amp;G10),MONTH(O$2)&gt;=MONTH(B$19),MONTH(1&amp;'2023'!Q$12)&lt;=MONTH(1&amp;G10)),B$15,VLOOKUP('2023'!Q$9,A$14:B$16,2,FALSE))))</f>
        <v>#N/A</v>
      </c>
      <c r="M10" s="173" t="e">
        <f t="shared" ca="1" si="0"/>
        <v>#VALUE!</v>
      </c>
    </row>
    <row r="11" spans="1:17" x14ac:dyDescent="0.2">
      <c r="A11" s="110" t="s">
        <v>61</v>
      </c>
      <c r="B11" s="175">
        <v>32</v>
      </c>
      <c r="C11" s="169">
        <v>45285</v>
      </c>
      <c r="D11" s="169">
        <v>45651</v>
      </c>
      <c r="E11" s="30" t="str">
        <f ca="1">IF(OR(ISBLANK('2023'!AI5),'2023'!AI5&lt;A5),"",IF('2023'!AD$7-SUM('2023'!AH$23:AJ28)&lt;=0,0,'2023'!AD$7-SUM('2023'!AH$23:AJ28)))</f>
        <v/>
      </c>
      <c r="F11" s="30" t="str">
        <f ca="1">IF(OR(ISBLANK('2023'!AI5),'2023'!AI5&lt;A5),"",IF(SUM('2023'!AH28:AJ28)-E10&lt;0,0,SUM('2023'!AH28:AJ28)-E10))</f>
        <v/>
      </c>
      <c r="G11" s="30" t="str">
        <f>'2023'!A28</f>
        <v>Juni</v>
      </c>
      <c r="H11" s="30" t="str">
        <f ca="1">IF(OR(ISBLANK('2023'!AI5),'2023'!AI5&lt;A5),"",'2023'!AM28-F11)</f>
        <v/>
      </c>
      <c r="I11" t="e">
        <f t="shared" ca="1" si="1"/>
        <v>#VALUE!</v>
      </c>
      <c r="J11" t="str">
        <f>IF(ISBLANK('2023'!AI$5),"",'2023'!AG28)</f>
        <v/>
      </c>
      <c r="K11" t="str">
        <f>IF(ISBLANK('2023'!AI$5),"",SUM('2023'!AH28:AJ28)-F11)</f>
        <v/>
      </c>
      <c r="L11" s="183" t="e">
        <f>IF('2023'!Q$9="Einzelkostensatz",'2023'!Q$10,IF('2023'!Q$12="Monat",VLOOKUP('2023'!Q$9,A$14:B$16,2,FALSE),IF(AND(B$19&lt;=MONTH(1&amp;G11),MONTH(O$2)&gt;=MONTH(B$19),MONTH(1&amp;'2023'!Q$12)&lt;=MONTH(1&amp;G11)),B$15,VLOOKUP('2023'!Q$9,A$14:B$16,2,FALSE))))</f>
        <v>#N/A</v>
      </c>
      <c r="M11" s="173" t="e">
        <f t="shared" ca="1" si="0"/>
        <v>#VALUE!</v>
      </c>
    </row>
    <row r="12" spans="1:17" ht="13.5" thickBot="1" x14ac:dyDescent="0.25">
      <c r="A12" s="110" t="s">
        <v>63</v>
      </c>
      <c r="B12" s="175">
        <v>27.12</v>
      </c>
      <c r="C12" s="169">
        <v>45286</v>
      </c>
      <c r="D12" s="169">
        <v>45652</v>
      </c>
      <c r="E12" s="30" t="str">
        <f ca="1">IF(OR(ISBLANK('2023'!AI5),'2023'!AI5&lt;A5),"",IF('2023'!AD$7-SUM('2023'!AH$23:AJ29)&lt;=0,0,'2023'!AD$7-SUM('2023'!AH$23:AJ29)))</f>
        <v/>
      </c>
      <c r="F12" s="30" t="str">
        <f ca="1">IF(OR(ISBLANK('2023'!AI5),'2023'!AI5&lt;A5),"",IF(SUM('2023'!AH29:AJ29)-E11&lt;0,0,SUM('2023'!AH29:AJ29)-E11))</f>
        <v/>
      </c>
      <c r="G12" s="30" t="str">
        <f>'2023'!A29</f>
        <v>Juli</v>
      </c>
      <c r="H12" s="30" t="str">
        <f ca="1">IF(OR(ISBLANK('2023'!AI5),'2023'!AI5&lt;A5),"",'2023'!AM29-F12)</f>
        <v/>
      </c>
      <c r="I12" t="e">
        <f t="shared" ca="1" si="1"/>
        <v>#VALUE!</v>
      </c>
      <c r="J12" t="str">
        <f>IF(ISBLANK('2023'!AI$5),"",'2023'!AG29)</f>
        <v/>
      </c>
      <c r="K12" t="str">
        <f>IF(ISBLANK('2023'!AI$5),"",SUM('2023'!AH29:AJ29)-F12)</f>
        <v/>
      </c>
      <c r="L12" s="183" t="e">
        <f>IF('2023'!Q$9="Einzelkostensatz",'2023'!Q$10,IF('2023'!Q$12="Monat",VLOOKUP('2023'!Q$9,A$14:B$16,2,FALSE),IF(AND(B$19&lt;=MONTH(1&amp;G12),MONTH(O$2)&gt;=MONTH(B$19),MONTH(1&amp;'2023'!Q$12)&lt;=MONTH(1&amp;G12)),B$15,VLOOKUP('2023'!Q$9,A$14:B$16,2,FALSE))))</f>
        <v>#N/A</v>
      </c>
      <c r="M12" s="173" t="e">
        <f t="shared" ca="1" si="0"/>
        <v>#VALUE!</v>
      </c>
    </row>
    <row r="13" spans="1:17" x14ac:dyDescent="0.2">
      <c r="A13" s="112" t="s">
        <v>85</v>
      </c>
      <c r="B13" s="109"/>
      <c r="E13" s="30" t="str">
        <f ca="1">IF(OR(ISBLANK('2023'!AI5),'2023'!AI5&lt;A5),"",IF('2023'!AD$7-SUM('2023'!AH$23:AJ30)&lt;=0,0,'2023'!AD$7-SUM('2023'!AH$23:AJ30)))</f>
        <v/>
      </c>
      <c r="F13" s="30" t="str">
        <f ca="1">IF(OR(ISBLANK('2023'!AI5),'2023'!AI5&lt;A5),"",IF(SUM('2023'!AH30:AJ30)-E12&lt;0,0,SUM('2023'!AH30:AJ30)-E12))</f>
        <v/>
      </c>
      <c r="G13" s="30" t="str">
        <f>'2023'!A30</f>
        <v>August</v>
      </c>
      <c r="H13" s="30" t="str">
        <f ca="1">IF(OR(ISBLANK('2023'!AI5),'2023'!AI5&lt;A5),"",'2023'!AM30-F13)</f>
        <v/>
      </c>
      <c r="I13" t="e">
        <f t="shared" ca="1" si="1"/>
        <v>#VALUE!</v>
      </c>
      <c r="J13" t="str">
        <f>IF(ISBLANK('2023'!AI$5),"",'2023'!AG30)</f>
        <v/>
      </c>
      <c r="K13" t="str">
        <f>IF(ISBLANK('2023'!AI$5),"",SUM('2023'!AH30:AJ30)-F13)</f>
        <v/>
      </c>
      <c r="L13" s="183" t="e">
        <f>IF('2023'!Q$9="Einzelkostensatz",'2023'!Q$10,IF('2023'!Q$12="Monat",VLOOKUP('2023'!Q$9,A$14:B$16,2,FALSE),IF(AND(B$19&lt;=MONTH(1&amp;G13),MONTH(O$2)&gt;=MONTH(B$19),MONTH(1&amp;'2023'!Q$12)&lt;=MONTH(1&amp;G13)),B$15,VLOOKUP('2023'!Q$9,A$14:B$16,2,FALSE))))</f>
        <v>#N/A</v>
      </c>
      <c r="M13" s="173" t="e">
        <f t="shared" ca="1" si="0"/>
        <v>#VALUE!</v>
      </c>
    </row>
    <row r="14" spans="1:17" x14ac:dyDescent="0.2">
      <c r="A14" s="110" t="s">
        <v>54</v>
      </c>
      <c r="B14" s="176">
        <f>IF(AND('2023'!$Q$9=A14,'2023'!$L$6=TRUE,'2023'!$Q$10&lt;&gt;""),'2023'!$Q$10,B10)</f>
        <v>7.15</v>
      </c>
      <c r="E14" s="30" t="str">
        <f ca="1">IF(OR(ISBLANK('2023'!AI5),'2023'!AI5&lt;A5),"",IF('2023'!AD$7-SUM('2023'!AH$23:AJ31)&lt;=0,0,'2023'!AD$7-SUM('2023'!AH$23:AJ31)))</f>
        <v/>
      </c>
      <c r="F14" s="30" t="str">
        <f ca="1">IF(OR(ISBLANK('2023'!AI5),'2023'!AI5&lt;A5),"",IF(SUM('2023'!AH31:AJ31)-E13&lt;0,0,SUM('2023'!AH31:AJ31)-E13))</f>
        <v/>
      </c>
      <c r="G14" s="30" t="str">
        <f>'2023'!A31</f>
        <v>September</v>
      </c>
      <c r="H14" s="30" t="str">
        <f ca="1">IF(OR(ISBLANK('2023'!AI5),'2023'!AI5&lt;A5),"",'2023'!AM31-F14)</f>
        <v/>
      </c>
      <c r="I14" t="e">
        <f t="shared" ca="1" si="1"/>
        <v>#VALUE!</v>
      </c>
      <c r="J14" t="str">
        <f>IF(ISBLANK('2023'!AI$5),"",'2023'!AG31)</f>
        <v/>
      </c>
      <c r="K14" t="str">
        <f>IF(ISBLANK('2023'!AI$5),"",SUM('2023'!AH31:AJ31)-F14)</f>
        <v/>
      </c>
      <c r="L14" s="183" t="e">
        <f>IF('2023'!Q$9="Einzelkostensatz",'2023'!Q$10,IF('2023'!Q$12="Monat",VLOOKUP('2023'!Q$9,A$14:B$16,2,FALSE),IF(AND(B$19&lt;=MONTH(1&amp;G14),MONTH(O$2)&gt;=MONTH(B$19),MONTH(1&amp;'2023'!Q$12)&lt;=MONTH(1&amp;G14)),B$15,VLOOKUP('2023'!Q$9,A$14:B$16,2,FALSE))))</f>
        <v>#N/A</v>
      </c>
      <c r="M14" s="173" t="e">
        <f t="shared" ca="1" si="0"/>
        <v>#VALUE!</v>
      </c>
    </row>
    <row r="15" spans="1:17" x14ac:dyDescent="0.2">
      <c r="A15" s="110" t="s">
        <v>61</v>
      </c>
      <c r="B15" s="176">
        <f>IF(AND('2023'!$Q$9=A15,'2023'!$L$6=TRUE,'2023'!$Q$10&lt;&gt;""),'2023'!$Q$10,B11)</f>
        <v>32</v>
      </c>
      <c r="E15" s="30" t="str">
        <f ca="1">IF(OR(ISBLANK('2023'!AI5),'2023'!AI5&lt;A5),"",IF('2023'!AD$7-SUM('2023'!AH$23:AJ32)&lt;=0,0,'2023'!AD$7-SUM('2023'!AH$23:AJ32)))</f>
        <v/>
      </c>
      <c r="F15" s="30" t="str">
        <f ca="1">IF(OR(ISBLANK('2023'!AI5),'2023'!AI5&lt;A5),"",IF(SUM('2023'!AH32:AJ32)-E14&lt;0,0,SUM('2023'!AH32:AJ32)-E14))</f>
        <v/>
      </c>
      <c r="G15" s="30" t="str">
        <f>'2023'!A32</f>
        <v>Oktober</v>
      </c>
      <c r="H15" s="30" t="str">
        <f ca="1">IF(OR(ISBLANK('2023'!AI5),'2023'!AI5&lt;A5),"",'2023'!AM32-F15)</f>
        <v/>
      </c>
      <c r="I15" t="e">
        <f t="shared" ca="1" si="1"/>
        <v>#VALUE!</v>
      </c>
      <c r="J15" t="str">
        <f>IF(ISBLANK('2023'!AI$5),"",'2023'!AG32)</f>
        <v/>
      </c>
      <c r="K15" t="str">
        <f>IF(ISBLANK('2023'!AI$5),"",SUM('2023'!AH32:AJ32)-F15)</f>
        <v/>
      </c>
      <c r="L15" s="183" t="e">
        <f>IF('2023'!Q$9="Einzelkostensatz",'2023'!Q$10,IF('2023'!Q$12="Monat",VLOOKUP('2023'!Q$9,A$14:B$16,2,FALSE),IF(AND(B$19&lt;=MONTH(1&amp;G15),MONTH(O$2)&gt;=MONTH(B$19),MONTH(1&amp;'2023'!Q$12)&lt;=MONTH(1&amp;G15)),B$15,VLOOKUP('2023'!Q$9,A$14:B$16,2,FALSE))))</f>
        <v>#N/A</v>
      </c>
      <c r="M15" s="173" t="e">
        <f t="shared" ca="1" si="0"/>
        <v>#VALUE!</v>
      </c>
    </row>
    <row r="16" spans="1:17" ht="13.5" thickBot="1" x14ac:dyDescent="0.25">
      <c r="A16" s="111" t="s">
        <v>63</v>
      </c>
      <c r="B16" s="177">
        <f>IF(AND('2023'!$Q$9=A16,'2023'!$L$6=TRUE,'2023'!$Q$10&lt;&gt;""),'2023'!$Q$10,B12)</f>
        <v>27.12</v>
      </c>
      <c r="E16" s="30" t="str">
        <f ca="1">IF(OR(ISBLANK('2023'!AI5),'2023'!AI5&lt;A5),"",IF('2023'!AD$7-SUM('2023'!AH$23:AJ33)&lt;=0,0,'2023'!AD$7-SUM('2023'!AH$23:AJ33)))</f>
        <v/>
      </c>
      <c r="F16" s="30" t="str">
        <f ca="1">IF(OR(ISBLANK('2023'!AI5),'2023'!AI5&lt;A5),"",IF(SUM('2023'!AH33:AJ33)-E15&lt;0,0,SUM('2023'!AH33:AJ33)-E15))</f>
        <v/>
      </c>
      <c r="G16" s="30" t="str">
        <f>'2023'!A33</f>
        <v>November</v>
      </c>
      <c r="H16" s="30" t="str">
        <f ca="1">IF(OR(ISBLANK('2023'!AI5),'2023'!AI5&lt;A5),"",'2023'!AM33-F16)</f>
        <v/>
      </c>
      <c r="I16" t="e">
        <f t="shared" ca="1" si="1"/>
        <v>#VALUE!</v>
      </c>
      <c r="J16" t="str">
        <f>IF(ISBLANK('2023'!AI$5),"",'2023'!AG33)</f>
        <v/>
      </c>
      <c r="K16" t="str">
        <f>IF(ISBLANK('2023'!AI$5),"",SUM('2023'!AH33:AJ33)-F16)</f>
        <v/>
      </c>
      <c r="L16" s="183" t="e">
        <f>IF('2023'!Q$9="Einzelkostensatz",'2023'!Q$10,IF('2023'!Q$12="Monat",VLOOKUP('2023'!Q$9,A$14:B$16,2,FALSE),IF(AND(B$19&lt;=MONTH(1&amp;G16),MONTH(O$2)&gt;=MONTH(B$19),MONTH(1&amp;'2023'!Q$12)&lt;=MONTH(1&amp;G16)),B$15,VLOOKUP('2023'!Q$9,A$14:B$16,2,FALSE))))</f>
        <v>#N/A</v>
      </c>
      <c r="M16" s="173" t="e">
        <f t="shared" ca="1" si="0"/>
        <v>#VALUE!</v>
      </c>
    </row>
    <row r="17" spans="1:13" x14ac:dyDescent="0.2">
      <c r="E17" s="30" t="str">
        <f ca="1">IF(OR(ISBLANK('2023'!AI5),'2023'!AI5&lt;A5),"",IF('2023'!AD$7-SUM('2023'!AH$23:AJ34)&lt;=0,0,'2023'!AD$7-SUM('2023'!AH$23:AJ34)))</f>
        <v/>
      </c>
      <c r="F17" s="30" t="str">
        <f ca="1">IF(OR(ISBLANK('2023'!AI5),'2023'!AI5&lt;A5),"",IF(SUM('2023'!AH34:AJ34)-E16&lt;0,0,SUM('2023'!AH34:AJ34)-E16))</f>
        <v/>
      </c>
      <c r="G17" s="30" t="str">
        <f>'2023'!A34</f>
        <v>Dezember</v>
      </c>
      <c r="H17" s="30" t="str">
        <f ca="1">IF(OR(ISBLANK('2023'!AI5),'2023'!AI5&lt;A5),"",'2023'!AM34-F17-O5)</f>
        <v/>
      </c>
      <c r="I17" t="e">
        <f ca="1">I16+H17</f>
        <v>#VALUE!</v>
      </c>
      <c r="J17" t="str">
        <f>IF(ISBLANK('2023'!AI$5),"",IF(SUM('2023'!AH34,'2023'!AJ34:AK34)-F17&lt;O5,'2023'!AG34-O5,'2023'!AG34))</f>
        <v/>
      </c>
      <c r="K17" t="str">
        <f>IF(ISBLANK('2023'!AI$5),"",IF(SUM('2023'!AH34:AJ34)-F17&lt;O5,SUM('2023'!AH34:AJ34)-F17,SUM('2023'!AH34:AJ34)-F17-O5))</f>
        <v/>
      </c>
      <c r="L17" s="183" t="e">
        <f>IF('2023'!Q$9="Einzelkostensatz",'2023'!Q$10,IF('2023'!Q$12="Monat",VLOOKUP('2023'!Q$9,A$14:B$16,2,FALSE),IF(AND(B$19&lt;=MONTH(1&amp;G17),MONTH(O$2)&gt;=MONTH(B$19),MONTH(1&amp;'2023'!Q$12)&lt;=MONTH(1&amp;G17)),B$15,VLOOKUP('2023'!Q$9,A$14:B$16,2,FALSE))))</f>
        <v>#N/A</v>
      </c>
      <c r="M17" s="173" t="e">
        <f t="shared" ca="1" si="0"/>
        <v>#VALUE!</v>
      </c>
    </row>
    <row r="18" spans="1:13" x14ac:dyDescent="0.2">
      <c r="A18" s="31" t="s">
        <v>110</v>
      </c>
    </row>
    <row r="19" spans="1:13" x14ac:dyDescent="0.2">
      <c r="A19" s="182" t="s">
        <v>109</v>
      </c>
      <c r="B19" t="str">
        <f>IF('2023'!Q15="","",MONTH('2023'!Q15))</f>
        <v/>
      </c>
    </row>
    <row r="20" spans="1:13" x14ac:dyDescent="0.2">
      <c r="A20" s="172" t="str">
        <f>IF(B$19="","",IF(MONTH(N$2)&gt;=B$19,G6,IF(AND(B$19&lt;=MONTH(1&amp;G6),MONTH(O$2)&gt;=MONTH(B19)),G6,"")))</f>
        <v/>
      </c>
    </row>
    <row r="21" spans="1:13" x14ac:dyDescent="0.2">
      <c r="A21" s="172" t="str">
        <f t="shared" ref="A21:A31" si="2">IF(B$19="","",IF(MONTH(N$2)&gt;=B$19,G7,IF(AND(B$19&lt;=MONTH(1&amp;G7),MONTH(O$2)&gt;=MONTH(B20)),G7,"")))</f>
        <v/>
      </c>
    </row>
    <row r="22" spans="1:13" x14ac:dyDescent="0.2">
      <c r="A22" s="172" t="str">
        <f t="shared" si="2"/>
        <v/>
      </c>
    </row>
    <row r="23" spans="1:13" x14ac:dyDescent="0.2">
      <c r="A23" s="172" t="str">
        <f t="shared" si="2"/>
        <v/>
      </c>
    </row>
    <row r="24" spans="1:13" x14ac:dyDescent="0.2">
      <c r="A24" s="172" t="str">
        <f>IF(B$19="","",IF(MONTH(N$2)&gt;=B$19,G10,IF(AND(B$19&lt;=MONTH(1&amp;G10),MONTH(O$2)&gt;=MONTH(B23)),G10,"")))</f>
        <v/>
      </c>
    </row>
    <row r="25" spans="1:13" x14ac:dyDescent="0.2">
      <c r="A25" s="172" t="str">
        <f t="shared" si="2"/>
        <v/>
      </c>
    </row>
    <row r="26" spans="1:13" x14ac:dyDescent="0.2">
      <c r="A26" s="172" t="str">
        <f t="shared" si="2"/>
        <v/>
      </c>
    </row>
    <row r="27" spans="1:13" x14ac:dyDescent="0.2">
      <c r="A27" s="172" t="str">
        <f t="shared" si="2"/>
        <v/>
      </c>
    </row>
    <row r="28" spans="1:13" x14ac:dyDescent="0.2">
      <c r="A28" s="172" t="str">
        <f t="shared" si="2"/>
        <v/>
      </c>
    </row>
    <row r="29" spans="1:13" x14ac:dyDescent="0.2">
      <c r="A29" s="172" t="str">
        <f t="shared" si="2"/>
        <v/>
      </c>
    </row>
    <row r="30" spans="1:13" x14ac:dyDescent="0.2">
      <c r="A30" s="172" t="str">
        <f t="shared" si="2"/>
        <v/>
      </c>
    </row>
    <row r="31" spans="1:13" x14ac:dyDescent="0.2">
      <c r="A31" s="172" t="str">
        <f t="shared" si="2"/>
        <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Einleitung</vt:lpstr>
      <vt:lpstr>2023</vt:lpstr>
      <vt:lpstr>Rechnung</vt:lpstr>
      <vt:lpstr>Funktion</vt:lpstr>
      <vt:lpstr>Einleitung!Druckbereich</vt:lpstr>
    </vt:vector>
  </TitlesOfParts>
  <Company>Landratsamt Delitzsch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Müller;clemens.mueller@lra-nordsachsen.de</dc:creator>
  <cp:lastModifiedBy>Müller, Clemens</cp:lastModifiedBy>
  <cp:lastPrinted>2022-12-22T14:44:30Z</cp:lastPrinted>
  <dcterms:created xsi:type="dcterms:W3CDTF">2003-04-15T14:46:27Z</dcterms:created>
  <dcterms:modified xsi:type="dcterms:W3CDTF">2023-06-20T15:39:44Z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{2b444876-9f3f-412e-adc5-ae1417093526}</vt:lpwstr>
  </property>
  <property fmtid="{D5CDD505-2E9C-101B-9397-08002B2CF9AE}" pid="3" name="ReadOnly">
    <vt:lpwstr>False</vt:lpwstr>
  </property>
  <property fmtid="{D5CDD505-2E9C-101B-9397-08002B2CF9AE}" pid="4" name="DocTitle">
    <vt:lpwstr>Verwaltung21\Allgemeine Verwaltung\Landkreis\Dezernat IV\Sozialamt\SG Eingliederungshilfe, Allgemeiner Sozialer Dienst\Formulare\Anwesenheitslisten\Anwesenheitsliste 2023</vt:lpwstr>
  </property>
  <property fmtid="{D5CDD505-2E9C-101B-9397-08002B2CF9AE}" pid="5" name="DocFullpathString">
    <vt:lpwstr>Verwaltung21|Allgemeine Verwaltung|Landkreis|Dezernat IV|Sozialamt|SG Eingliederungshilfe, Allgemeiner Sozialer Dienst|Formulare|Anwesenheitslisten|Anwesenheitsliste 2023</vt:lpwstr>
  </property>
</Properties>
</file>